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oriot\Downloads\"/>
    </mc:Choice>
  </mc:AlternateContent>
  <xr:revisionPtr revIDLastSave="0" documentId="13_ncr:1_{E97FC26C-5FFB-4721-AA5F-B0E1A8FF3E70}" xr6:coauthVersionLast="47" xr6:coauthVersionMax="47" xr10:uidLastSave="{00000000-0000-0000-0000-000000000000}"/>
  <workbookProtection workbookAlgorithmName="SHA-512" workbookHashValue="+CSJs6kTrZXjL6qHKnKFzjnmlJ25ddtBpNZ+1AdGpUOSX6SE9l9iEktdJyhrRiI47spGZ53G2pcI3f9f8vsuGg==" workbookSaltValue="/ebxEqUZiFiwEq91GAq+oQ==" workbookSpinCount="100000" lockStructure="1"/>
  <bookViews>
    <workbookView xWindow="-90" yWindow="-16320" windowWidth="29040" windowHeight="15990" activeTab="1" xr2:uid="{00000000-000D-0000-FFFF-FFFF00000000}"/>
  </bookViews>
  <sheets>
    <sheet name="Instructions" sheetId="5" r:id="rId1"/>
    <sheet name="REPORT" sheetId="4" r:id="rId2"/>
    <sheet name="Config" sheetId="3" state="hidden" r:id="rId3"/>
  </sheets>
  <definedNames>
    <definedName name="_xlnm.Print_Area" localSheetId="1">REPORT!$A$1:$M$52</definedName>
    <definedName name="Z_51FAD556_F27D_4C3B_BE9C_F7B3F984D52D_.wvu.PrintArea" localSheetId="1" hidden="1">REPORT!$B$3:$L$49</definedName>
  </definedNames>
  <calcPr calcId="191029"/>
  <customWorkbookViews>
    <customWorkbookView name="Final" guid="{51FAD556-F27D-4C3B-BE9C-F7B3F984D52D}" maximized="1" xWindow="-1928" yWindow="-7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3" l="1"/>
  <c r="N35" i="3"/>
  <c r="P35" i="3"/>
  <c r="O35" i="3"/>
  <c r="G31" i="3"/>
  <c r="F31" i="3"/>
  <c r="K31" i="3" s="1"/>
  <c r="H31" i="3"/>
  <c r="M31" i="3" s="1"/>
  <c r="I32" i="3"/>
  <c r="N32" i="3" s="1"/>
  <c r="G33" i="3"/>
  <c r="L33" i="3" s="1"/>
  <c r="H33" i="3"/>
  <c r="I33" i="3"/>
  <c r="N33" i="3" s="1"/>
  <c r="O33" i="3" s="1"/>
  <c r="I30" i="3"/>
  <c r="N30" i="3" s="1"/>
  <c r="O30" i="3" s="1"/>
  <c r="P30" i="3" s="1"/>
  <c r="Q30" i="3" s="1"/>
  <c r="F30" i="3"/>
  <c r="K30" i="3" s="1"/>
  <c r="D41" i="4"/>
  <c r="F32" i="3" l="1"/>
  <c r="K32" i="3" s="1"/>
  <c r="F33" i="3"/>
  <c r="K33" i="3" s="1"/>
  <c r="I31" i="3"/>
  <c r="N31" i="3" s="1"/>
  <c r="P31" i="3" s="1"/>
  <c r="Q33" i="3"/>
  <c r="O32" i="3"/>
  <c r="Q32" i="3" s="1"/>
  <c r="P33" i="3"/>
  <c r="P32" i="3"/>
  <c r="H30" i="3"/>
  <c r="M30" i="3" s="1"/>
  <c r="G32" i="3"/>
  <c r="L32" i="3" s="1"/>
  <c r="H32" i="3"/>
  <c r="M32" i="3" s="1"/>
  <c r="G30" i="3"/>
  <c r="L30" i="3" s="1"/>
  <c r="L31" i="3"/>
  <c r="M33" i="3"/>
  <c r="K34" i="3" l="1"/>
  <c r="N34" i="3"/>
  <c r="P28" i="3" s="1"/>
  <c r="O31" i="3"/>
  <c r="O34" i="3" s="1"/>
  <c r="Q31" i="3"/>
  <c r="Q34" i="3" s="1"/>
  <c r="P34" i="3"/>
  <c r="M34" i="3"/>
  <c r="L34" i="3"/>
  <c r="J11" i="4" l="1"/>
  <c r="J17" i="4" l="1"/>
  <c r="J15" i="4" s="1"/>
  <c r="J12" i="4"/>
  <c r="K12" i="4" s="1"/>
  <c r="J13" i="4"/>
  <c r="K11" i="4"/>
  <c r="K17" i="4" l="1"/>
  <c r="J18" i="4"/>
  <c r="J19" i="4" s="1"/>
  <c r="K19" i="4" s="1"/>
  <c r="J21" i="4" s="1"/>
  <c r="J14" i="4"/>
  <c r="K14" i="4" s="1"/>
  <c r="K13" i="4"/>
  <c r="K15" i="4"/>
  <c r="J16" i="4"/>
  <c r="K16" i="4" s="1"/>
  <c r="K18" i="4" l="1"/>
</calcChain>
</file>

<file path=xl/sharedStrings.xml><?xml version="1.0" encoding="utf-8"?>
<sst xmlns="http://schemas.openxmlformats.org/spreadsheetml/2006/main" count="145" uniqueCount="93">
  <si>
    <t>Port characteristics</t>
  </si>
  <si>
    <t>Shore power</t>
  </si>
  <si>
    <t>Field characteristics</t>
  </si>
  <si>
    <t>Operational practices</t>
  </si>
  <si>
    <t>Vessel Type</t>
  </si>
  <si>
    <t>PSV</t>
  </si>
  <si>
    <t>bad</t>
  </si>
  <si>
    <t>good</t>
  </si>
  <si>
    <t>medium</t>
  </si>
  <si>
    <t>avg ME used</t>
  </si>
  <si>
    <t>diesel elec</t>
  </si>
  <si>
    <t>daily</t>
  </si>
  <si>
    <t>yearly</t>
  </si>
  <si>
    <t>Fuel consumption</t>
  </si>
  <si>
    <t>m3</t>
  </si>
  <si>
    <t>propulsion type = diesel electric</t>
  </si>
  <si>
    <t>Speficic fuel oil consumption (sfoc in g/kWh)</t>
  </si>
  <si>
    <t>shore power in port</t>
  </si>
  <si>
    <t>bonus (% of fuel consumption reduction if equipped)</t>
  </si>
  <si>
    <t>propulsion type = conventional</t>
  </si>
  <si>
    <t>anchor or buoy for on field standby</t>
  </si>
  <si>
    <t>in port</t>
  </si>
  <si>
    <t>on field operations</t>
  </si>
  <si>
    <t>on field standby</t>
  </si>
  <si>
    <t>transit</t>
  </si>
  <si>
    <t>Additional information</t>
  </si>
  <si>
    <t>Carbon price $/ton</t>
  </si>
  <si>
    <t>unit</t>
  </si>
  <si>
    <t>Avg % time in operational profile</t>
  </si>
  <si>
    <t>Ship characteristics</t>
  </si>
  <si>
    <t>avg ME sfoc</t>
  </si>
  <si>
    <t>avg AE sfoc</t>
  </si>
  <si>
    <t>avg % engine load per status</t>
  </si>
  <si>
    <t>ME</t>
  </si>
  <si>
    <t>AE</t>
  </si>
  <si>
    <t>minimum</t>
  </si>
  <si>
    <t>L/h calc</t>
  </si>
  <si>
    <t>best</t>
  </si>
  <si>
    <t>daily m3 calc</t>
  </si>
  <si>
    <t>Total:</t>
  </si>
  <si>
    <t>CO2 emissions</t>
  </si>
  <si>
    <t>tons</t>
  </si>
  <si>
    <t>% total of nb ME used</t>
  </si>
  <si>
    <t>DG</t>
  </si>
  <si>
    <t>conventional</t>
  </si>
  <si>
    <t>best with anchor or buoy offshore</t>
  </si>
  <si>
    <t>best with shore power</t>
  </si>
  <si>
    <t>best with both</t>
  </si>
  <si>
    <t>FALSE</t>
  </si>
  <si>
    <t>Conditions</t>
  </si>
  <si>
    <t>Summary fuel savings m3_calc =</t>
  </si>
  <si>
    <t>Diesel Electric</t>
  </si>
  <si>
    <t>Medium</t>
  </si>
  <si>
    <t>Modify this column</t>
  </si>
  <si>
    <t>Interested in getting more insights?</t>
  </si>
  <si>
    <t>Discover where your resources are being underutilized, identify areas of improvement, and uncover hidden cost-saving opportunities with Opsealog. Book a demo now and get more detailed insights on your fleet optimization potential.</t>
  </si>
  <si>
    <t>•  Improve fleet productivity</t>
  </si>
  <si>
    <t>•  Reduce operational costs</t>
  </si>
  <si>
    <t>•  Minimize emissions</t>
  </si>
  <si>
    <t>•  Fully digitize fleet data collection</t>
  </si>
  <si>
    <t>•  Monitor and reduce fuel consumption</t>
  </si>
  <si>
    <t>With Opsealog you will:</t>
  </si>
  <si>
    <t>US$</t>
  </si>
  <si>
    <t>Nb of Main Engines</t>
  </si>
  <si>
    <t>Propulsion Type</t>
  </si>
  <si>
    <t>LOA (m)</t>
  </si>
  <si>
    <t>Total Main Engine Power (kW)</t>
  </si>
  <si>
    <t>Total Auxiliary Generator Power (kW)</t>
  </si>
  <si>
    <t>Anchorage Authorised for Standbys</t>
  </si>
  <si>
    <t>Mooring Buoy Available for Standbys</t>
  </si>
  <si>
    <t>*how good are the operaitonal practices of your fleet?</t>
  </si>
  <si>
    <t>In Port</t>
  </si>
  <si>
    <t>On Field Operations</t>
  </si>
  <si>
    <t>On field Standby</t>
  </si>
  <si>
    <t>Transit</t>
  </si>
  <si>
    <t>Total Savings Including Carbon Price</t>
  </si>
  <si>
    <t>CO2 emissions reduction potential</t>
  </si>
  <si>
    <t>Fuel savings potential</t>
  </si>
  <si>
    <t>*potential savings results are based on estimation considering the application of best practices</t>
  </si>
  <si>
    <t>Observations:</t>
  </si>
  <si>
    <t>•  The Calculator only estimates savings for PSVs and AHTSs; For information about other types of vessels, please contact us.</t>
  </si>
  <si>
    <t>•   If there are informations that you don't know, don't hesitate to contact our team. We will be able to guide you on getting a more detailed savings analysis for your fleet.</t>
  </si>
  <si>
    <t>Modify all information required in the yellow colum.</t>
  </si>
  <si>
    <t>Current Level of Operational Practices*</t>
  </si>
  <si>
    <t>Potential Yearly Savings*</t>
  </si>
  <si>
    <t>*Fill out the vessel information below</t>
  </si>
  <si>
    <t>© 2023 • Opsealog • All rights reserved.</t>
  </si>
  <si>
    <t>Author: Stanislas ORIOT, Senior Marine Consultant @ Opsealog</t>
  </si>
  <si>
    <t>Fuel price $/ton</t>
  </si>
  <si>
    <t>*auxiliary generators are only for conventional propulsion type</t>
  </si>
  <si>
    <t>Nb of Auxiliary Generators*</t>
  </si>
  <si>
    <t xml:space="preserve">* calculations give only an estimation, for a more detailed analysis please contact our team </t>
  </si>
  <si>
    <t>*used only for potential savings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</si>
</sst>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[$$-409]* #,##0.00_ ;_-[$$-409]* \-#,##0.00\ ;_-[$$-409]* &quot;-&quot;??_ ;_-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theme="1"/>
      <name val="Avenir Next LT Pro Demi"/>
      <family val="2"/>
    </font>
    <font>
      <sz val="9"/>
      <color theme="1"/>
      <name val="Avenir Next LT Pro Demi"/>
      <family val="2"/>
    </font>
    <font>
      <sz val="9"/>
      <name val="Avenir Next LT Pro Demi"/>
      <family val="2"/>
    </font>
    <font>
      <b/>
      <sz val="9"/>
      <name val="Avenir Next LT Pro Demi"/>
      <family val="2"/>
    </font>
    <font>
      <sz val="8"/>
      <color theme="0" tint="-0.499984740745262"/>
      <name val="Avenir Next LT Pro"/>
      <family val="2"/>
    </font>
    <font>
      <sz val="11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1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18"/>
      <color theme="1"/>
      <name val="Avenir Next LT Pro"/>
      <family val="2"/>
    </font>
    <font>
      <b/>
      <u/>
      <sz val="9"/>
      <color theme="1"/>
      <name val="Avenir Next LT Pro"/>
      <family val="2"/>
    </font>
    <font>
      <b/>
      <u/>
      <sz val="9"/>
      <color theme="1"/>
      <name val="Calibri"/>
      <family val="2"/>
      <scheme val="minor"/>
    </font>
    <font>
      <sz val="9"/>
      <color theme="1"/>
      <name val="Avenir Next LT Pro"/>
      <family val="2"/>
    </font>
    <font>
      <sz val="9"/>
      <color theme="0"/>
      <name val="Avenir Next LT Pro"/>
      <family val="2"/>
    </font>
    <font>
      <sz val="9"/>
      <color theme="1"/>
      <name val="Calibri"/>
      <family val="2"/>
      <scheme val="minor"/>
    </font>
    <font>
      <sz val="8"/>
      <color theme="1"/>
      <name val="Avenir Next LT Pro"/>
      <family val="2"/>
    </font>
    <font>
      <b/>
      <sz val="16"/>
      <color theme="1"/>
      <name val="Calibri"/>
      <family val="2"/>
      <scheme val="minor"/>
    </font>
    <font>
      <b/>
      <sz val="20"/>
      <color theme="9"/>
      <name val="Avenir Next LT Pro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right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/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2" borderId="0" xfId="0" applyNumberFormat="1" applyFont="1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4" xfId="0" applyFill="1" applyBorder="1"/>
    <xf numFmtId="0" fontId="0" fillId="5" borderId="1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5" fillId="5" borderId="0" xfId="0" applyFont="1" applyFill="1"/>
    <xf numFmtId="0" fontId="0" fillId="5" borderId="6" xfId="0" applyFill="1" applyBorder="1" applyAlignment="1">
      <alignment horizontal="left"/>
    </xf>
    <xf numFmtId="0" fontId="0" fillId="5" borderId="8" xfId="0" applyFill="1" applyBorder="1"/>
    <xf numFmtId="0" fontId="0" fillId="5" borderId="2" xfId="0" applyFill="1" applyBorder="1"/>
    <xf numFmtId="0" fontId="0" fillId="5" borderId="9" xfId="0" applyFill="1" applyBorder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center"/>
    </xf>
    <xf numFmtId="0" fontId="0" fillId="5" borderId="0" xfId="0" applyFill="1" applyBorder="1" applyProtection="1"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right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0" fillId="6" borderId="0" xfId="0" applyFill="1" applyBorder="1" applyProtection="1"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vertical="center"/>
      <protection locked="0"/>
    </xf>
    <xf numFmtId="0" fontId="13" fillId="6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vertical="center"/>
      <protection locked="0"/>
    </xf>
    <xf numFmtId="0" fontId="22" fillId="7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Alignment="1" applyProtection="1">
      <alignment horizontal="center" vertical="center"/>
      <protection locked="0"/>
    </xf>
    <xf numFmtId="1" fontId="21" fillId="8" borderId="0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24" fillId="6" borderId="0" xfId="0" applyFont="1" applyFill="1" applyBorder="1" applyAlignment="1" applyProtection="1">
      <alignment horizontal="left" vertical="center"/>
      <protection locked="0"/>
    </xf>
    <xf numFmtId="0" fontId="23" fillId="6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Border="1" applyAlignment="1" applyProtection="1">
      <alignment horizontal="center"/>
      <protection locked="0"/>
    </xf>
    <xf numFmtId="4" fontId="11" fillId="2" borderId="0" xfId="0" applyNumberFormat="1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left" vertical="center"/>
      <protection locked="0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19" fillId="6" borderId="0" xfId="0" applyFont="1" applyFill="1" applyBorder="1" applyAlignment="1" applyProtection="1">
      <alignment horizontal="center" vertical="center"/>
      <protection locked="0"/>
    </xf>
    <xf numFmtId="49" fontId="21" fillId="8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21" fillId="6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21" fillId="6" borderId="0" xfId="0" applyFont="1" applyFill="1" applyBorder="1" applyAlignment="1" applyProtection="1">
      <alignment vertical="center" wrapText="1"/>
      <protection locked="0"/>
    </xf>
    <xf numFmtId="0" fontId="24" fillId="6" borderId="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Alignment="1" applyProtection="1">
      <alignment horizontal="left" wrapText="1"/>
      <protection locked="0"/>
    </xf>
    <xf numFmtId="0" fontId="16" fillId="2" borderId="0" xfId="0" applyFont="1" applyFill="1" applyBorder="1" applyAlignment="1" applyProtection="1">
      <alignment horizontal="left" wrapText="1"/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9" fontId="21" fillId="8" borderId="0" xfId="1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Protection="1"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 applyProtection="1">
      <alignment horizontal="right"/>
      <protection locked="0"/>
    </xf>
    <xf numFmtId="0" fontId="28" fillId="5" borderId="0" xfId="0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4" fontId="9" fillId="2" borderId="2" xfId="0" applyNumberFormat="1" applyFont="1" applyFill="1" applyBorder="1" applyAlignment="1" applyProtection="1">
      <alignment horizontal="center"/>
      <protection locked="0" hidden="1"/>
    </xf>
    <xf numFmtId="4" fontId="9" fillId="2" borderId="3" xfId="0" applyNumberFormat="1" applyFont="1" applyFill="1" applyBorder="1" applyAlignment="1" applyProtection="1">
      <alignment horizontal="center"/>
      <protection locked="0" hidden="1"/>
    </xf>
    <xf numFmtId="4" fontId="9" fillId="2" borderId="0" xfId="0" applyNumberFormat="1" applyFont="1" applyFill="1" applyBorder="1" applyAlignment="1" applyProtection="1">
      <alignment horizontal="center"/>
      <protection locked="0" hidden="1"/>
    </xf>
    <xf numFmtId="4" fontId="10" fillId="2" borderId="3" xfId="0" applyNumberFormat="1" applyFont="1" applyFill="1" applyBorder="1" applyAlignment="1" applyProtection="1">
      <alignment horizontal="center"/>
      <protection locked="0" hidden="1"/>
    </xf>
    <xf numFmtId="9" fontId="21" fillId="6" borderId="0" xfId="1" applyFont="1" applyFill="1" applyBorder="1" applyAlignment="1" applyProtection="1">
      <alignment horizontal="center" vertical="center"/>
      <protection locked="0" hidden="1"/>
    </xf>
    <xf numFmtId="165" fontId="26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6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165" fontId="26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5" fontId="26" fillId="5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6" borderId="0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7ED8C"/>
      <color rgb="FF19F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opsealog.com/book-demo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opsealog.com/book-demo/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25</xdr:row>
      <xdr:rowOff>7620</xdr:rowOff>
    </xdr:from>
    <xdr:to>
      <xdr:col>7</xdr:col>
      <xdr:colOff>205740</xdr:colOff>
      <xdr:row>27</xdr:row>
      <xdr:rowOff>120740</xdr:rowOff>
    </xdr:to>
    <xdr:sp macro="" textlink="">
      <xdr:nvSpPr>
        <xdr:cNvPr id="4" name="Flowchart: Alternate Proces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8A665-8C1C-4BEE-8442-4996BDA4ED86}"/>
            </a:ext>
          </a:extLst>
        </xdr:cNvPr>
        <xdr:cNvSpPr/>
      </xdr:nvSpPr>
      <xdr:spPr>
        <a:xfrm>
          <a:off x="1242060" y="5151120"/>
          <a:ext cx="3230880" cy="478880"/>
        </a:xfrm>
        <a:prstGeom prst="flowChartAlternateProcess">
          <a:avLst/>
        </a:prstGeom>
        <a:gradFill flip="none" rotWithShape="1">
          <a:gsLst>
            <a:gs pos="13000">
              <a:srgbClr val="19F3E3"/>
            </a:gs>
            <a:gs pos="100000">
              <a:srgbClr val="17ED8C"/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0" scaled="1"/>
          <a:tileRect/>
        </a:gradFill>
        <a:ln>
          <a:noFill/>
        </a:ln>
        <a:effectLst>
          <a:outerShdw blurRad="50800" dist="50800" dir="5400000" algn="ctr" rotWithShape="0">
            <a:srgbClr val="000000">
              <a:alpha val="26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>
              <a:solidFill>
                <a:schemeClr val="tx1"/>
              </a:solidFill>
              <a:latin typeface="Arial Black" panose="020B0A04020102020204" pitchFamily="34" charset="0"/>
            </a:rPr>
            <a:t>Contact our Specialists</a:t>
          </a:r>
        </a:p>
      </xdr:txBody>
    </xdr:sp>
    <xdr:clientData/>
  </xdr:twoCellAnchor>
  <xdr:twoCellAnchor editAs="oneCell">
    <xdr:from>
      <xdr:col>3</xdr:col>
      <xdr:colOff>7620</xdr:colOff>
      <xdr:row>1</xdr:row>
      <xdr:rowOff>38100</xdr:rowOff>
    </xdr:from>
    <xdr:to>
      <xdr:col>7</xdr:col>
      <xdr:colOff>274136</xdr:colOff>
      <xdr:row>2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F47802-2421-4B97-A14D-66F825EDC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0" t="35874" r="13934" b="42686"/>
        <a:stretch/>
      </xdr:blipFill>
      <xdr:spPr>
        <a:xfrm>
          <a:off x="1836420" y="220980"/>
          <a:ext cx="2704916" cy="28956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</xdr:row>
      <xdr:rowOff>123825</xdr:rowOff>
    </xdr:from>
    <xdr:to>
      <xdr:col>6</xdr:col>
      <xdr:colOff>543230</xdr:colOff>
      <xdr:row>17</xdr:row>
      <xdr:rowOff>148796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88E57D-323F-5B77-7568-B91D24A6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" y="895350"/>
          <a:ext cx="3524555" cy="2377646"/>
        </a:xfrm>
        <a:prstGeom prst="rect">
          <a:avLst/>
        </a:prstGeom>
      </xdr:spPr>
    </xdr:pic>
    <xdr:clientData/>
  </xdr:twoCellAnchor>
  <xdr:twoCellAnchor>
    <xdr:from>
      <xdr:col>6</xdr:col>
      <xdr:colOff>495300</xdr:colOff>
      <xdr:row>10</xdr:row>
      <xdr:rowOff>95250</xdr:rowOff>
    </xdr:from>
    <xdr:to>
      <xdr:col>7</xdr:col>
      <xdr:colOff>152400</xdr:colOff>
      <xdr:row>11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D0F6A5E-138D-3F6D-C47F-410833808096}"/>
            </a:ext>
          </a:extLst>
        </xdr:cNvPr>
        <xdr:cNvSpPr/>
      </xdr:nvSpPr>
      <xdr:spPr>
        <a:xfrm rot="5400000">
          <a:off x="4210050" y="1895475"/>
          <a:ext cx="152400" cy="2667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827234</xdr:colOff>
      <xdr:row>1</xdr:row>
      <xdr:rowOff>85987</xdr:rowOff>
    </xdr:from>
    <xdr:to>
      <xdr:col>11</xdr:col>
      <xdr:colOff>153147</xdr:colOff>
      <xdr:row>3</xdr:row>
      <xdr:rowOff>134621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681994-81F2-49ED-B620-6FC45ED2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6984" y="628912"/>
          <a:ext cx="1764313" cy="406774"/>
        </a:xfrm>
        <a:prstGeom prst="rect">
          <a:avLst/>
        </a:prstGeom>
      </xdr:spPr>
    </xdr:pic>
    <xdr:clientData/>
  </xdr:twoCellAnchor>
  <xdr:twoCellAnchor>
    <xdr:from>
      <xdr:col>6</xdr:col>
      <xdr:colOff>1151691</xdr:colOff>
      <xdr:row>42</xdr:row>
      <xdr:rowOff>92546</xdr:rowOff>
    </xdr:from>
    <xdr:to>
      <xdr:col>10</xdr:col>
      <xdr:colOff>302634</xdr:colOff>
      <xdr:row>45</xdr:row>
      <xdr:rowOff>37353</xdr:rowOff>
    </xdr:to>
    <xdr:sp macro="" textlink="">
      <xdr:nvSpPr>
        <xdr:cNvPr id="5" name="Flowchart: Alternate Proces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3B977-9209-0261-3052-CD41B8836965}"/>
            </a:ext>
          </a:extLst>
        </xdr:cNvPr>
        <xdr:cNvSpPr/>
      </xdr:nvSpPr>
      <xdr:spPr>
        <a:xfrm>
          <a:off x="7370956" y="8590340"/>
          <a:ext cx="3586604" cy="477087"/>
        </a:xfrm>
        <a:prstGeom prst="flowChartAlternateProcess">
          <a:avLst/>
        </a:prstGeom>
        <a:gradFill flip="none" rotWithShape="1">
          <a:gsLst>
            <a:gs pos="13000">
              <a:srgbClr val="19F3E3"/>
            </a:gs>
            <a:gs pos="100000">
              <a:srgbClr val="17ED8C"/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0" scaled="1"/>
          <a:tileRect/>
        </a:gradFill>
        <a:ln>
          <a:noFill/>
        </a:ln>
        <a:effectLst>
          <a:outerShdw blurRad="50800" dist="50800" dir="5400000" algn="ctr" rotWithShape="0">
            <a:srgbClr val="000000">
              <a:alpha val="26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>
              <a:solidFill>
                <a:schemeClr val="tx1"/>
              </a:solidFill>
              <a:latin typeface="Arial Black" panose="020B0A04020102020204" pitchFamily="34" charset="0"/>
            </a:rPr>
            <a:t>Talk</a:t>
          </a:r>
          <a:r>
            <a:rPr lang="en-GB" sz="1600" baseline="0">
              <a:solidFill>
                <a:schemeClr val="tx1"/>
              </a:solidFill>
              <a:latin typeface="Arial Black" panose="020B0A04020102020204" pitchFamily="34" charset="0"/>
            </a:rPr>
            <a:t> to an Expert</a:t>
          </a:r>
          <a:endParaRPr lang="en-GB" sz="1600">
            <a:solidFill>
              <a:schemeClr val="tx1"/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141940</xdr:colOff>
      <xdr:row>0</xdr:row>
      <xdr:rowOff>134473</xdr:rowOff>
    </xdr:from>
    <xdr:to>
      <xdr:col>8</xdr:col>
      <xdr:colOff>1026107</xdr:colOff>
      <xdr:row>3</xdr:row>
      <xdr:rowOff>194236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4DD04-246A-17C1-529D-B39E54C3E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63"/>
        <a:stretch/>
      </xdr:blipFill>
      <xdr:spPr>
        <a:xfrm>
          <a:off x="3608293" y="493061"/>
          <a:ext cx="5685851" cy="597646"/>
        </a:xfrm>
        <a:prstGeom prst="rect">
          <a:avLst/>
        </a:prstGeom>
      </xdr:spPr>
    </xdr:pic>
    <xdr:clientData/>
  </xdr:twoCellAnchor>
  <xdr:twoCellAnchor editAs="oneCell">
    <xdr:from>
      <xdr:col>6</xdr:col>
      <xdr:colOff>956159</xdr:colOff>
      <xdr:row>5</xdr:row>
      <xdr:rowOff>46688</xdr:rowOff>
    </xdr:from>
    <xdr:to>
      <xdr:col>10</xdr:col>
      <xdr:colOff>304611</xdr:colOff>
      <xdr:row>7</xdr:row>
      <xdr:rowOff>93303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0FC841-5594-4963-9551-C37684C54E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4" t="55009" r="15437" b="20903"/>
        <a:stretch/>
      </xdr:blipFill>
      <xdr:spPr>
        <a:xfrm>
          <a:off x="7175424" y="1596835"/>
          <a:ext cx="3784114" cy="405278"/>
        </a:xfrm>
        <a:prstGeom prst="rect">
          <a:avLst/>
        </a:prstGeom>
      </xdr:spPr>
    </xdr:pic>
    <xdr:clientData/>
  </xdr:twoCellAnchor>
  <xdr:twoCellAnchor editAs="oneCell">
    <xdr:from>
      <xdr:col>2</xdr:col>
      <xdr:colOff>801147</xdr:colOff>
      <xdr:row>5</xdr:row>
      <xdr:rowOff>160656</xdr:rowOff>
    </xdr:from>
    <xdr:to>
      <xdr:col>3</xdr:col>
      <xdr:colOff>726785</xdr:colOff>
      <xdr:row>7</xdr:row>
      <xdr:rowOff>58428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7C28E2-6D7B-4B78-B2E0-12743C092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11" t="81287" r="15700" b="-5375"/>
        <a:stretch/>
      </xdr:blipFill>
      <xdr:spPr>
        <a:xfrm>
          <a:off x="2015118" y="1710803"/>
          <a:ext cx="2250858" cy="24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588C-F6C3-4006-A297-8726CB75F447}">
  <dimension ref="A1:J35"/>
  <sheetViews>
    <sheetView showGridLines="0" workbookViewId="0">
      <selection activeCell="O21" sqref="O21"/>
    </sheetView>
  </sheetViews>
  <sheetFormatPr defaultRowHeight="14.4" x14ac:dyDescent="0.3"/>
  <sheetData>
    <row r="1" spans="1:10" x14ac:dyDescent="0.3">
      <c r="A1" s="21"/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3">
      <c r="A2" s="24"/>
      <c r="B2" s="19"/>
      <c r="C2" s="19"/>
      <c r="D2" s="19"/>
      <c r="E2" s="19"/>
      <c r="F2" s="19"/>
      <c r="G2" s="19"/>
      <c r="H2" s="19"/>
      <c r="I2" s="19"/>
      <c r="J2" s="25"/>
    </row>
    <row r="3" spans="1:10" ht="18" x14ac:dyDescent="0.35">
      <c r="A3" s="24"/>
      <c r="B3" s="31"/>
      <c r="C3" s="31"/>
      <c r="D3" s="19"/>
      <c r="E3" s="19"/>
      <c r="F3" s="19"/>
      <c r="G3" s="19"/>
      <c r="H3" s="19"/>
      <c r="I3" s="19"/>
      <c r="J3" s="25"/>
    </row>
    <row r="4" spans="1:10" x14ac:dyDescent="0.3">
      <c r="A4" s="24"/>
      <c r="B4" s="19" t="s">
        <v>82</v>
      </c>
      <c r="C4" s="20"/>
      <c r="D4" s="19"/>
      <c r="E4" s="19"/>
      <c r="F4" s="19"/>
      <c r="G4" s="19"/>
      <c r="H4" s="19"/>
      <c r="I4" s="19"/>
      <c r="J4" s="25"/>
    </row>
    <row r="5" spans="1:10" x14ac:dyDescent="0.3">
      <c r="A5" s="24"/>
      <c r="B5" s="19"/>
      <c r="C5" s="19"/>
      <c r="D5" s="19"/>
      <c r="E5" s="19"/>
      <c r="F5" s="19"/>
      <c r="G5" s="19"/>
      <c r="H5" s="19"/>
      <c r="I5" s="19"/>
      <c r="J5" s="25"/>
    </row>
    <row r="6" spans="1:10" x14ac:dyDescent="0.3">
      <c r="A6" s="24"/>
      <c r="B6" s="19"/>
      <c r="C6" s="19"/>
      <c r="D6" s="19"/>
      <c r="E6" s="19"/>
      <c r="F6" s="19"/>
      <c r="G6" s="19"/>
      <c r="H6" s="19"/>
      <c r="I6" s="19"/>
      <c r="J6" s="25"/>
    </row>
    <row r="7" spans="1:10" x14ac:dyDescent="0.3">
      <c r="A7" s="24"/>
      <c r="B7" s="19"/>
      <c r="C7" s="19"/>
      <c r="D7" s="19"/>
      <c r="E7" s="19"/>
      <c r="F7" s="19"/>
      <c r="G7" s="19"/>
      <c r="H7" s="19"/>
      <c r="I7" s="19"/>
      <c r="J7" s="25"/>
    </row>
    <row r="8" spans="1:10" x14ac:dyDescent="0.3">
      <c r="A8" s="24"/>
      <c r="B8" s="19"/>
      <c r="C8" s="19"/>
      <c r="D8" s="19"/>
      <c r="E8" s="19"/>
      <c r="F8" s="19"/>
      <c r="G8" s="19"/>
      <c r="H8" s="19"/>
      <c r="I8" s="19"/>
      <c r="J8" s="25"/>
    </row>
    <row r="9" spans="1:10" x14ac:dyDescent="0.3">
      <c r="A9" s="24"/>
      <c r="B9" s="19"/>
      <c r="C9" s="19"/>
      <c r="D9" s="19"/>
      <c r="E9" s="19"/>
      <c r="F9" s="19"/>
      <c r="G9" s="19"/>
      <c r="H9" s="19"/>
      <c r="I9" s="19"/>
      <c r="J9" s="25"/>
    </row>
    <row r="10" spans="1:10" x14ac:dyDescent="0.3">
      <c r="A10" s="24"/>
      <c r="B10" s="19"/>
      <c r="C10" s="19"/>
      <c r="D10" s="19"/>
      <c r="E10" s="19"/>
      <c r="F10" s="19"/>
      <c r="G10" s="19"/>
      <c r="H10" s="19"/>
      <c r="I10" s="19"/>
      <c r="J10" s="25"/>
    </row>
    <row r="11" spans="1:10" x14ac:dyDescent="0.3">
      <c r="A11" s="24"/>
      <c r="B11" s="19"/>
      <c r="C11" s="19"/>
      <c r="D11" s="19"/>
      <c r="E11" s="19"/>
      <c r="F11" s="19"/>
      <c r="G11" s="19"/>
      <c r="H11" s="19"/>
      <c r="I11" s="19"/>
      <c r="J11" s="25"/>
    </row>
    <row r="12" spans="1:10" x14ac:dyDescent="0.3">
      <c r="A12" s="24"/>
      <c r="B12" s="19"/>
      <c r="C12" s="19"/>
      <c r="D12" s="19"/>
      <c r="E12" s="19"/>
      <c r="F12" s="19"/>
      <c r="G12" s="19"/>
      <c r="H12" s="19"/>
      <c r="I12" s="19"/>
      <c r="J12" s="25"/>
    </row>
    <row r="13" spans="1:10" x14ac:dyDescent="0.3">
      <c r="A13" s="24"/>
      <c r="B13" s="19"/>
      <c r="C13" s="19"/>
      <c r="D13" s="19"/>
      <c r="E13" s="19"/>
      <c r="F13" s="19"/>
      <c r="G13" s="19"/>
      <c r="H13" s="19"/>
      <c r="I13" s="19"/>
      <c r="J13" s="25"/>
    </row>
    <row r="14" spans="1:10" x14ac:dyDescent="0.3">
      <c r="A14" s="24"/>
      <c r="B14" s="19"/>
      <c r="C14" s="19"/>
      <c r="D14" s="19"/>
      <c r="E14" s="19"/>
      <c r="F14" s="19"/>
      <c r="G14" s="19"/>
      <c r="H14" s="19"/>
      <c r="I14" s="19"/>
      <c r="J14" s="25"/>
    </row>
    <row r="15" spans="1:10" x14ac:dyDescent="0.3">
      <c r="A15" s="24"/>
      <c r="B15" s="19"/>
      <c r="C15" s="19"/>
      <c r="D15" s="19"/>
      <c r="E15" s="19"/>
      <c r="F15" s="19"/>
      <c r="G15" s="19"/>
      <c r="H15" s="19"/>
      <c r="I15" s="19"/>
      <c r="J15" s="25"/>
    </row>
    <row r="16" spans="1:10" x14ac:dyDescent="0.3">
      <c r="A16" s="24"/>
      <c r="B16" s="19"/>
      <c r="C16" s="19"/>
      <c r="D16" s="19"/>
      <c r="E16" s="19"/>
      <c r="F16" s="19"/>
      <c r="G16" s="19"/>
      <c r="H16" s="19"/>
      <c r="I16" s="19"/>
      <c r="J16" s="25"/>
    </row>
    <row r="17" spans="1:10" x14ac:dyDescent="0.3">
      <c r="A17" s="24"/>
      <c r="B17" s="19"/>
      <c r="C17" s="19"/>
      <c r="D17" s="19"/>
      <c r="E17" s="19"/>
      <c r="F17" s="19"/>
      <c r="G17" s="19"/>
      <c r="H17" s="19"/>
      <c r="I17" s="19"/>
      <c r="J17" s="25"/>
    </row>
    <row r="18" spans="1:10" x14ac:dyDescent="0.3">
      <c r="A18" s="24"/>
      <c r="B18" s="19"/>
      <c r="C18" s="19"/>
      <c r="D18" s="19"/>
      <c r="E18" s="19"/>
      <c r="F18" s="19"/>
      <c r="G18" s="19"/>
      <c r="H18" s="19"/>
      <c r="I18" s="19"/>
      <c r="J18" s="25"/>
    </row>
    <row r="19" spans="1:10" x14ac:dyDescent="0.3">
      <c r="A19" s="24"/>
      <c r="B19" s="19"/>
      <c r="C19" s="19"/>
      <c r="D19" s="19"/>
      <c r="E19" s="19"/>
      <c r="F19" s="19"/>
      <c r="G19" s="19"/>
      <c r="H19" s="19"/>
      <c r="I19" s="19"/>
      <c r="J19" s="25"/>
    </row>
    <row r="20" spans="1:10" x14ac:dyDescent="0.3">
      <c r="A20" s="24"/>
      <c r="B20" s="26" t="s">
        <v>79</v>
      </c>
      <c r="C20" s="19"/>
      <c r="D20" s="19"/>
      <c r="E20" s="19"/>
      <c r="F20" s="19"/>
      <c r="G20" s="19"/>
      <c r="H20" s="19"/>
      <c r="I20" s="19"/>
      <c r="J20" s="25"/>
    </row>
    <row r="21" spans="1:10" x14ac:dyDescent="0.3">
      <c r="A21" s="24"/>
      <c r="B21" s="19"/>
      <c r="C21" s="19"/>
      <c r="D21" s="19"/>
      <c r="E21" s="19"/>
      <c r="F21" s="19"/>
      <c r="G21" s="19"/>
      <c r="H21" s="19"/>
      <c r="I21" s="19"/>
      <c r="J21" s="25"/>
    </row>
    <row r="22" spans="1:10" ht="30.6" customHeight="1" x14ac:dyDescent="0.3">
      <c r="A22" s="24"/>
      <c r="B22" s="32" t="s">
        <v>80</v>
      </c>
      <c r="C22" s="32"/>
      <c r="D22" s="32"/>
      <c r="E22" s="32"/>
      <c r="F22" s="32"/>
      <c r="G22" s="32"/>
      <c r="H22" s="32"/>
      <c r="I22" s="19"/>
      <c r="J22" s="25"/>
    </row>
    <row r="23" spans="1:10" ht="39.6" customHeight="1" x14ac:dyDescent="0.3">
      <c r="A23" s="27"/>
      <c r="B23" s="32" t="s">
        <v>81</v>
      </c>
      <c r="C23" s="32"/>
      <c r="D23" s="32"/>
      <c r="E23" s="32"/>
      <c r="F23" s="32"/>
      <c r="G23" s="32"/>
      <c r="H23" s="32"/>
      <c r="I23" s="19"/>
      <c r="J23" s="25"/>
    </row>
    <row r="24" spans="1:10" x14ac:dyDescent="0.3">
      <c r="A24" s="27"/>
      <c r="B24" s="19"/>
      <c r="C24" s="19"/>
      <c r="D24" s="19"/>
      <c r="E24" s="19"/>
      <c r="F24" s="19"/>
      <c r="G24" s="19"/>
      <c r="H24" s="19"/>
      <c r="I24" s="19"/>
      <c r="J24" s="25"/>
    </row>
    <row r="25" spans="1:10" x14ac:dyDescent="0.3">
      <c r="A25" s="24"/>
      <c r="B25" s="19"/>
      <c r="C25" s="19"/>
      <c r="D25" s="19"/>
      <c r="E25" s="19"/>
      <c r="F25" s="19"/>
      <c r="G25" s="19"/>
      <c r="H25" s="19"/>
      <c r="I25" s="19"/>
      <c r="J25" s="25"/>
    </row>
    <row r="26" spans="1:10" x14ac:dyDescent="0.3">
      <c r="A26" s="24"/>
      <c r="B26" s="19"/>
      <c r="C26" s="19"/>
      <c r="D26" s="19"/>
      <c r="E26" s="19"/>
      <c r="F26" s="19"/>
      <c r="G26" s="19"/>
      <c r="H26" s="19"/>
      <c r="I26" s="19"/>
      <c r="J26" s="25"/>
    </row>
    <row r="27" spans="1:10" x14ac:dyDescent="0.3">
      <c r="A27" s="24"/>
      <c r="B27" s="19"/>
      <c r="C27" s="19"/>
      <c r="D27" s="19"/>
      <c r="E27" s="19"/>
      <c r="F27" s="19"/>
      <c r="G27" s="19"/>
      <c r="H27" s="19"/>
      <c r="I27" s="19"/>
      <c r="J27" s="25"/>
    </row>
    <row r="28" spans="1:10" x14ac:dyDescent="0.3">
      <c r="A28" s="24"/>
      <c r="B28" s="19"/>
      <c r="C28" s="19"/>
      <c r="D28" s="19"/>
      <c r="E28" s="19"/>
      <c r="F28" s="19"/>
      <c r="G28" s="19"/>
      <c r="H28" s="19"/>
      <c r="I28" s="19"/>
      <c r="J28" s="25"/>
    </row>
    <row r="29" spans="1:10" x14ac:dyDescent="0.3">
      <c r="A29" s="24"/>
      <c r="B29" s="19"/>
      <c r="C29" s="19"/>
      <c r="D29" s="19"/>
      <c r="E29" s="19"/>
      <c r="F29" s="19"/>
      <c r="G29" s="19"/>
      <c r="H29" s="19"/>
      <c r="I29" s="19"/>
      <c r="J29" s="25"/>
    </row>
    <row r="30" spans="1:10" x14ac:dyDescent="0.3">
      <c r="A30" s="24"/>
      <c r="B30" s="19"/>
      <c r="C30" s="19"/>
      <c r="D30" s="19"/>
      <c r="E30" s="19"/>
      <c r="F30" s="19"/>
      <c r="G30" s="19"/>
      <c r="H30" s="19"/>
      <c r="I30" s="19"/>
      <c r="J30" s="25"/>
    </row>
    <row r="31" spans="1:10" x14ac:dyDescent="0.3">
      <c r="A31" s="24"/>
      <c r="B31" s="19"/>
      <c r="C31" s="19"/>
      <c r="D31" s="19"/>
      <c r="E31" s="19"/>
      <c r="F31" s="19"/>
      <c r="G31" s="19"/>
      <c r="H31" s="19"/>
      <c r="I31" s="19"/>
      <c r="J31" s="25"/>
    </row>
    <row r="32" spans="1:10" x14ac:dyDescent="0.3">
      <c r="A32" s="28"/>
      <c r="B32" s="29"/>
      <c r="C32" s="29"/>
      <c r="D32" s="29"/>
      <c r="E32" s="29"/>
      <c r="F32" s="29"/>
      <c r="G32" s="29"/>
      <c r="H32" s="29"/>
      <c r="I32" s="29"/>
      <c r="J32" s="30"/>
    </row>
    <row r="33" spans="1:10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</row>
  </sheetData>
  <sheetProtection algorithmName="SHA-512" hashValue="3qB8Tj4QYqV23lX0H3vC/ulubXonXVAGlOxvFHbG9VtuDAynQ1wX3L4odOWvL+N/vscT+4RHZcouyNWJC/NrcA==" saltValue="V30YYXgF57fwRGFhPpqK6g==" spinCount="100000" sheet="1" objects="1" scenarios="1" selectLockedCells="1" selectUnlockedCells="1"/>
  <mergeCells count="3">
    <mergeCell ref="B3:C3"/>
    <mergeCell ref="B23:H23"/>
    <mergeCell ref="B22:H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D912-114D-4825-A938-8D91714DF785}">
  <dimension ref="B3:Q54"/>
  <sheetViews>
    <sheetView showGridLines="0" showRowColHeaders="0" tabSelected="1" zoomScaleNormal="100" zoomScaleSheetLayoutView="100" workbookViewId="0"/>
  </sheetViews>
  <sheetFormatPr defaultRowHeight="14.4" x14ac:dyDescent="0.3"/>
  <cols>
    <col min="1" max="2" width="8.88671875" style="39" customWidth="1"/>
    <col min="3" max="3" width="33.88671875" style="101" customWidth="1"/>
    <col min="4" max="4" width="21.21875" style="102" customWidth="1"/>
    <col min="5" max="5" width="8.33203125" style="39" customWidth="1"/>
    <col min="6" max="6" width="11" style="39" customWidth="1"/>
    <col min="7" max="7" width="18.33203125" style="103" customWidth="1"/>
    <col min="8" max="8" width="11.21875" style="103" customWidth="1"/>
    <col min="9" max="9" width="15.6640625" style="104" customWidth="1"/>
    <col min="10" max="10" width="19.33203125" style="104" customWidth="1"/>
    <col min="11" max="11" width="16.21875" style="104" customWidth="1"/>
    <col min="12" max="12" width="5.33203125" style="39" customWidth="1"/>
    <col min="13" max="13" width="12.33203125" style="39" customWidth="1"/>
    <col min="14" max="14" width="33.44140625" style="39" bestFit="1" customWidth="1"/>
    <col min="15" max="17" width="13.77734375" style="39" bestFit="1" customWidth="1"/>
    <col min="18" max="18" width="19.5546875" style="39" bestFit="1" customWidth="1"/>
    <col min="19" max="19" width="24.33203125" style="39" bestFit="1" customWidth="1"/>
    <col min="20" max="16384" width="8.88671875" style="39"/>
  </cols>
  <sheetData>
    <row r="3" spans="2:13" x14ac:dyDescent="0.3">
      <c r="B3" s="34"/>
      <c r="C3" s="35"/>
      <c r="D3" s="36"/>
      <c r="E3" s="34"/>
      <c r="F3" s="34"/>
      <c r="G3" s="37"/>
      <c r="H3" s="37"/>
      <c r="I3" s="38"/>
      <c r="J3" s="38"/>
      <c r="K3" s="38"/>
      <c r="L3" s="34"/>
    </row>
    <row r="4" spans="2:13" ht="36.6" x14ac:dyDescent="0.7">
      <c r="B4" s="40"/>
      <c r="C4" s="41" t="s">
        <v>91</v>
      </c>
      <c r="D4" s="41"/>
      <c r="E4" s="41"/>
      <c r="F4" s="40"/>
      <c r="G4" s="40"/>
      <c r="H4" s="40"/>
      <c r="I4" s="40"/>
      <c r="J4" s="40"/>
      <c r="K4" s="40"/>
      <c r="L4" s="40"/>
      <c r="M4" s="40"/>
    </row>
    <row r="5" spans="2:13" ht="15.6" customHeight="1" x14ac:dyDescent="0.7">
      <c r="B5" s="42"/>
      <c r="C5" s="43"/>
      <c r="D5" s="43"/>
      <c r="E5" s="43"/>
      <c r="F5" s="44"/>
      <c r="G5" s="44"/>
      <c r="H5" s="44"/>
      <c r="I5" s="44"/>
      <c r="J5" s="44"/>
      <c r="K5" s="44"/>
      <c r="L5" s="44"/>
    </row>
    <row r="6" spans="2:13" x14ac:dyDescent="0.3">
      <c r="B6" s="42"/>
      <c r="C6" s="45"/>
      <c r="D6" s="46"/>
      <c r="E6" s="42"/>
      <c r="F6" s="47"/>
      <c r="G6" s="48"/>
      <c r="H6" s="48"/>
      <c r="I6" s="49"/>
      <c r="J6" s="49"/>
      <c r="K6" s="49"/>
      <c r="L6" s="47"/>
    </row>
    <row r="7" spans="2:13" x14ac:dyDescent="0.3">
      <c r="B7" s="42"/>
      <c r="C7" s="50"/>
      <c r="D7" s="51"/>
      <c r="E7" s="42"/>
      <c r="F7" s="47"/>
      <c r="G7" s="48"/>
      <c r="H7" s="48"/>
      <c r="I7" s="49"/>
      <c r="J7" s="49"/>
      <c r="K7" s="49"/>
      <c r="L7" s="47"/>
    </row>
    <row r="8" spans="2:13" ht="14.4" customHeight="1" x14ac:dyDescent="0.3">
      <c r="B8" s="42"/>
      <c r="C8" s="52" t="s">
        <v>85</v>
      </c>
      <c r="D8" s="52"/>
      <c r="E8" s="42"/>
      <c r="F8" s="53"/>
      <c r="G8" s="53"/>
      <c r="H8" s="53"/>
      <c r="I8" s="53"/>
      <c r="J8" s="53"/>
      <c r="K8" s="53"/>
      <c r="L8" s="53"/>
    </row>
    <row r="9" spans="2:13" x14ac:dyDescent="0.3">
      <c r="B9" s="42"/>
      <c r="C9" s="54"/>
      <c r="D9" s="54"/>
      <c r="E9" s="42"/>
      <c r="F9" s="53"/>
      <c r="G9" s="53"/>
      <c r="H9" s="53"/>
      <c r="I9" s="53"/>
      <c r="J9" s="53"/>
      <c r="K9" s="53"/>
      <c r="L9" s="53"/>
    </row>
    <row r="10" spans="2:13" x14ac:dyDescent="0.3">
      <c r="B10" s="42"/>
      <c r="C10" s="55" t="s">
        <v>29</v>
      </c>
      <c r="D10" s="55"/>
      <c r="E10" s="42"/>
      <c r="F10" s="47"/>
      <c r="G10" s="56"/>
      <c r="H10" s="56"/>
      <c r="I10" s="57" t="s">
        <v>27</v>
      </c>
      <c r="J10" s="57" t="s">
        <v>11</v>
      </c>
      <c r="K10" s="57" t="s">
        <v>12</v>
      </c>
      <c r="L10" s="47"/>
    </row>
    <row r="11" spans="2:13" x14ac:dyDescent="0.3">
      <c r="B11" s="42"/>
      <c r="C11" s="58"/>
      <c r="D11" s="58"/>
      <c r="E11" s="42"/>
      <c r="F11" s="47"/>
      <c r="G11" s="59" t="s">
        <v>13</v>
      </c>
      <c r="H11" s="60"/>
      <c r="I11" s="61" t="s">
        <v>14</v>
      </c>
      <c r="J11" s="105">
        <f>SUMIFS(Config!$K$34:$N$34,Config!$K$29:$N$29,REPORT!$D$32)</f>
        <v>8.0145882352941165</v>
      </c>
      <c r="K11" s="105">
        <f>J11*365</f>
        <v>2925.3247058823526</v>
      </c>
      <c r="L11" s="47"/>
    </row>
    <row r="12" spans="2:13" x14ac:dyDescent="0.3">
      <c r="B12" s="42"/>
      <c r="C12" s="62"/>
      <c r="D12" s="63" t="s">
        <v>53</v>
      </c>
      <c r="E12" s="42"/>
      <c r="F12" s="47"/>
      <c r="G12" s="59"/>
      <c r="H12" s="60"/>
      <c r="I12" s="64" t="s">
        <v>62</v>
      </c>
      <c r="J12" s="106">
        <f>J11*0.85*D45</f>
        <v>4768.6799999999985</v>
      </c>
      <c r="K12" s="106">
        <f t="shared" ref="K12" si="0">J12*365</f>
        <v>1740568.1999999995</v>
      </c>
      <c r="L12" s="47"/>
    </row>
    <row r="13" spans="2:13" x14ac:dyDescent="0.3">
      <c r="B13" s="42"/>
      <c r="C13" s="62" t="s">
        <v>4</v>
      </c>
      <c r="D13" s="65" t="s">
        <v>5</v>
      </c>
      <c r="E13" s="42"/>
      <c r="F13" s="47"/>
      <c r="G13" s="59" t="s">
        <v>40</v>
      </c>
      <c r="H13" s="60"/>
      <c r="I13" s="57" t="s">
        <v>41</v>
      </c>
      <c r="J13" s="107">
        <f>J11*0.85*3.206</f>
        <v>21.840554399999995</v>
      </c>
      <c r="K13" s="107">
        <f>J13*365</f>
        <v>7971.8023559999983</v>
      </c>
      <c r="L13" s="47"/>
    </row>
    <row r="14" spans="2:13" x14ac:dyDescent="0.3">
      <c r="B14" s="42"/>
      <c r="C14" s="62" t="s">
        <v>65</v>
      </c>
      <c r="D14" s="66">
        <v>75</v>
      </c>
      <c r="E14" s="42"/>
      <c r="F14" s="47"/>
      <c r="G14" s="59"/>
      <c r="H14" s="60"/>
      <c r="I14" s="64" t="s">
        <v>62</v>
      </c>
      <c r="J14" s="106">
        <f>J13*D46</f>
        <v>2184.0554399999996</v>
      </c>
      <c r="K14" s="106">
        <f>J14*365</f>
        <v>797180.2355999999</v>
      </c>
      <c r="L14" s="47"/>
    </row>
    <row r="15" spans="2:13" x14ac:dyDescent="0.3">
      <c r="B15" s="42"/>
      <c r="C15" s="62" t="s">
        <v>64</v>
      </c>
      <c r="D15" s="65" t="s">
        <v>51</v>
      </c>
      <c r="E15" s="42"/>
      <c r="F15" s="47"/>
      <c r="G15" s="59" t="s">
        <v>76</v>
      </c>
      <c r="H15" s="60"/>
      <c r="I15" s="57" t="s">
        <v>41</v>
      </c>
      <c r="J15" s="107">
        <f>J17*0.85*3.206</f>
        <v>8.3888195999999997</v>
      </c>
      <c r="K15" s="107">
        <f t="shared" ref="K13:K19" si="1">J15*365</f>
        <v>3061.9191539999997</v>
      </c>
      <c r="L15" s="47"/>
    </row>
    <row r="16" spans="2:13" x14ac:dyDescent="0.3">
      <c r="B16" s="42"/>
      <c r="C16" s="62" t="s">
        <v>63</v>
      </c>
      <c r="D16" s="66">
        <v>4</v>
      </c>
      <c r="E16" s="42"/>
      <c r="F16" s="47"/>
      <c r="G16" s="59"/>
      <c r="H16" s="60"/>
      <c r="I16" s="64" t="s">
        <v>62</v>
      </c>
      <c r="J16" s="106">
        <f>J15*D46</f>
        <v>838.88195999999994</v>
      </c>
      <c r="K16" s="106">
        <f t="shared" si="1"/>
        <v>306191.9154</v>
      </c>
      <c r="L16" s="47"/>
    </row>
    <row r="17" spans="2:17" x14ac:dyDescent="0.3">
      <c r="B17" s="42"/>
      <c r="C17" s="62" t="s">
        <v>66</v>
      </c>
      <c r="D17" s="66">
        <v>7000</v>
      </c>
      <c r="E17" s="42"/>
      <c r="F17" s="47"/>
      <c r="G17" s="59" t="s">
        <v>77</v>
      </c>
      <c r="H17" s="60"/>
      <c r="I17" s="57" t="s">
        <v>14</v>
      </c>
      <c r="J17" s="107">
        <f>J11-Config!P28</f>
        <v>3.0783529411764707</v>
      </c>
      <c r="K17" s="107">
        <f t="shared" si="1"/>
        <v>1123.5988235294119</v>
      </c>
      <c r="L17" s="47"/>
    </row>
    <row r="18" spans="2:17" ht="16.2" customHeight="1" x14ac:dyDescent="0.3">
      <c r="B18" s="67"/>
      <c r="C18" s="62" t="s">
        <v>90</v>
      </c>
      <c r="D18" s="66">
        <v>0</v>
      </c>
      <c r="E18" s="42"/>
      <c r="F18" s="47"/>
      <c r="G18" s="59"/>
      <c r="H18" s="60"/>
      <c r="I18" s="64" t="s">
        <v>62</v>
      </c>
      <c r="J18" s="106">
        <f>J17*D45</f>
        <v>2154.8470588235296</v>
      </c>
      <c r="K18" s="106">
        <f t="shared" si="1"/>
        <v>786519.17647058831</v>
      </c>
      <c r="L18" s="47"/>
    </row>
    <row r="19" spans="2:17" ht="16.2" customHeight="1" x14ac:dyDescent="0.3">
      <c r="B19" s="67"/>
      <c r="C19" s="62" t="s">
        <v>67</v>
      </c>
      <c r="D19" s="66">
        <v>0</v>
      </c>
      <c r="E19" s="42"/>
      <c r="F19" s="47"/>
      <c r="G19" s="68" t="s">
        <v>75</v>
      </c>
      <c r="H19" s="68"/>
      <c r="I19" s="64" t="s">
        <v>62</v>
      </c>
      <c r="J19" s="108">
        <f>J18+J17*0.85*3.206*D46</f>
        <v>2993.7290188235293</v>
      </c>
      <c r="K19" s="108">
        <f t="shared" si="1"/>
        <v>1092711.0918705883</v>
      </c>
      <c r="L19" s="47"/>
    </row>
    <row r="20" spans="2:17" ht="24" customHeight="1" thickBot="1" x14ac:dyDescent="0.35">
      <c r="B20" s="67"/>
      <c r="C20" s="69" t="s">
        <v>89</v>
      </c>
      <c r="D20" s="70"/>
      <c r="E20" s="42"/>
      <c r="F20" s="47"/>
      <c r="G20" s="71"/>
      <c r="H20" s="71"/>
      <c r="I20" s="57"/>
      <c r="J20" s="72"/>
      <c r="K20" s="73"/>
      <c r="L20" s="47"/>
    </row>
    <row r="21" spans="2:17" ht="14.4" customHeight="1" x14ac:dyDescent="0.3">
      <c r="B21" s="67"/>
      <c r="C21" s="55" t="s">
        <v>0</v>
      </c>
      <c r="D21" s="55"/>
      <c r="E21" s="42"/>
      <c r="F21" s="47"/>
      <c r="G21" s="74" t="s">
        <v>84</v>
      </c>
      <c r="H21" s="74"/>
      <c r="I21" s="75"/>
      <c r="J21" s="110">
        <f>K19</f>
        <v>1092711.0918705883</v>
      </c>
      <c r="K21" s="111"/>
      <c r="L21" s="47"/>
    </row>
    <row r="22" spans="2:17" ht="12" customHeight="1" thickBot="1" x14ac:dyDescent="0.35">
      <c r="B22" s="67"/>
      <c r="C22" s="76"/>
      <c r="D22" s="76"/>
      <c r="E22" s="42"/>
      <c r="F22" s="47"/>
      <c r="G22" s="74"/>
      <c r="H22" s="74"/>
      <c r="I22" s="75"/>
      <c r="J22" s="112"/>
      <c r="K22" s="113"/>
      <c r="L22" s="47"/>
    </row>
    <row r="23" spans="2:17" ht="21.6" customHeight="1" x14ac:dyDescent="0.3">
      <c r="B23" s="67"/>
      <c r="C23" s="62" t="s">
        <v>1</v>
      </c>
      <c r="D23" s="77" t="s">
        <v>48</v>
      </c>
      <c r="E23" s="42"/>
      <c r="F23" s="47"/>
      <c r="G23" s="78" t="s">
        <v>78</v>
      </c>
      <c r="H23" s="78"/>
      <c r="I23" s="78"/>
      <c r="J23" s="49"/>
      <c r="K23" s="49"/>
      <c r="L23" s="47"/>
    </row>
    <row r="24" spans="2:17" x14ac:dyDescent="0.3">
      <c r="B24" s="67"/>
      <c r="C24" s="114" t="s">
        <v>92</v>
      </c>
      <c r="D24" s="79"/>
      <c r="E24" s="42"/>
      <c r="F24" s="47"/>
      <c r="G24" s="48"/>
      <c r="H24" s="48"/>
      <c r="I24" s="49"/>
      <c r="J24" s="49"/>
      <c r="K24" s="49"/>
      <c r="L24" s="47"/>
    </row>
    <row r="25" spans="2:17" ht="15" customHeight="1" x14ac:dyDescent="0.3">
      <c r="B25" s="67"/>
      <c r="C25" s="55" t="s">
        <v>2</v>
      </c>
      <c r="D25" s="55"/>
      <c r="E25" s="42"/>
      <c r="F25" s="47"/>
      <c r="G25" s="48"/>
      <c r="H25" s="48"/>
      <c r="I25" s="49"/>
      <c r="J25" s="49"/>
      <c r="K25" s="49"/>
      <c r="L25" s="47"/>
    </row>
    <row r="26" spans="2:17" ht="13.8" customHeight="1" x14ac:dyDescent="0.3">
      <c r="B26" s="42"/>
      <c r="C26" s="76"/>
      <c r="D26" s="76"/>
      <c r="E26" s="42"/>
      <c r="F26" s="47"/>
      <c r="G26" s="48"/>
      <c r="H26" s="48"/>
      <c r="I26" s="49"/>
      <c r="J26" s="49"/>
      <c r="K26" s="49"/>
      <c r="L26" s="47"/>
    </row>
    <row r="27" spans="2:17" ht="18" customHeight="1" x14ac:dyDescent="0.45">
      <c r="B27" s="42"/>
      <c r="C27" s="62" t="s">
        <v>68</v>
      </c>
      <c r="D27" s="77" t="s">
        <v>48</v>
      </c>
      <c r="E27" s="42"/>
      <c r="F27" s="47"/>
      <c r="G27" s="80" t="s">
        <v>54</v>
      </c>
      <c r="H27" s="81"/>
      <c r="I27" s="82"/>
      <c r="J27" s="82"/>
      <c r="K27" s="82"/>
      <c r="L27" s="83"/>
    </row>
    <row r="28" spans="2:17" ht="14.4" customHeight="1" x14ac:dyDescent="0.3">
      <c r="B28" s="42"/>
      <c r="C28" s="62" t="s">
        <v>69</v>
      </c>
      <c r="D28" s="77" t="s">
        <v>48</v>
      </c>
      <c r="E28" s="42"/>
      <c r="F28" s="47"/>
      <c r="G28" s="84"/>
      <c r="H28" s="84"/>
      <c r="I28" s="82"/>
      <c r="J28" s="82"/>
      <c r="K28" s="82"/>
      <c r="L28" s="83"/>
      <c r="N28" s="85"/>
      <c r="Q28" s="85"/>
    </row>
    <row r="29" spans="2:17" ht="14.4" customHeight="1" x14ac:dyDescent="0.3">
      <c r="B29" s="42"/>
      <c r="C29" s="114" t="s">
        <v>92</v>
      </c>
      <c r="D29" s="62"/>
      <c r="E29" s="42"/>
      <c r="F29" s="47"/>
      <c r="G29" s="86" t="s">
        <v>55</v>
      </c>
      <c r="H29" s="86"/>
      <c r="I29" s="86"/>
      <c r="J29" s="86"/>
      <c r="K29" s="86"/>
      <c r="L29" s="86"/>
    </row>
    <row r="30" spans="2:17" ht="14.4" customHeight="1" x14ac:dyDescent="0.3">
      <c r="B30" s="42"/>
      <c r="C30" s="55" t="s">
        <v>3</v>
      </c>
      <c r="D30" s="55"/>
      <c r="E30" s="42"/>
      <c r="F30" s="47"/>
      <c r="G30" s="86"/>
      <c r="H30" s="86"/>
      <c r="I30" s="86"/>
      <c r="J30" s="86"/>
      <c r="K30" s="86"/>
      <c r="L30" s="86"/>
    </row>
    <row r="31" spans="2:17" ht="8.4" customHeight="1" x14ac:dyDescent="0.3">
      <c r="B31" s="42"/>
      <c r="C31" s="76"/>
      <c r="D31" s="76"/>
      <c r="E31" s="42"/>
      <c r="F31" s="47"/>
      <c r="G31" s="86"/>
      <c r="H31" s="86"/>
      <c r="I31" s="86"/>
      <c r="J31" s="86"/>
      <c r="K31" s="86"/>
      <c r="L31" s="86"/>
    </row>
    <row r="32" spans="2:17" ht="14.4" customHeight="1" x14ac:dyDescent="0.3">
      <c r="B32" s="42"/>
      <c r="C32" s="87" t="s">
        <v>83</v>
      </c>
      <c r="D32" s="65" t="s">
        <v>52</v>
      </c>
      <c r="E32" s="42"/>
      <c r="F32" s="47"/>
      <c r="G32" s="86"/>
      <c r="H32" s="86"/>
      <c r="I32" s="86"/>
      <c r="J32" s="86"/>
      <c r="K32" s="86"/>
      <c r="L32" s="86"/>
    </row>
    <row r="33" spans="2:12" x14ac:dyDescent="0.3">
      <c r="B33" s="42"/>
      <c r="C33" s="88" t="s">
        <v>70</v>
      </c>
      <c r="D33" s="79"/>
      <c r="E33" s="42"/>
      <c r="F33" s="47"/>
      <c r="G33" s="89"/>
      <c r="H33" s="89"/>
      <c r="I33" s="89"/>
      <c r="J33" s="89"/>
      <c r="K33" s="89"/>
      <c r="L33" s="89"/>
    </row>
    <row r="34" spans="2:12" x14ac:dyDescent="0.3">
      <c r="B34" s="42"/>
      <c r="C34" s="62"/>
      <c r="D34" s="79"/>
      <c r="E34" s="42"/>
      <c r="F34" s="47"/>
      <c r="G34" s="90" t="s">
        <v>61</v>
      </c>
      <c r="H34" s="90"/>
      <c r="I34" s="90"/>
      <c r="J34" s="90"/>
      <c r="K34" s="90"/>
      <c r="L34" s="90"/>
    </row>
    <row r="35" spans="2:12" x14ac:dyDescent="0.3">
      <c r="B35" s="42"/>
      <c r="C35" s="55" t="s">
        <v>28</v>
      </c>
      <c r="D35" s="55"/>
      <c r="E35" s="42"/>
      <c r="F35" s="47"/>
      <c r="G35" s="91"/>
      <c r="H35" s="91"/>
      <c r="I35" s="91"/>
      <c r="J35" s="91"/>
      <c r="K35" s="91"/>
      <c r="L35" s="91"/>
    </row>
    <row r="36" spans="2:12" x14ac:dyDescent="0.3">
      <c r="B36" s="42"/>
      <c r="C36" s="76"/>
      <c r="D36" s="76"/>
      <c r="E36" s="42"/>
      <c r="F36" s="47"/>
      <c r="G36" s="92" t="s">
        <v>60</v>
      </c>
      <c r="H36" s="92"/>
      <c r="I36" s="89"/>
      <c r="J36" s="89"/>
      <c r="K36" s="89"/>
      <c r="L36" s="89"/>
    </row>
    <row r="37" spans="2:12" x14ac:dyDescent="0.3">
      <c r="B37" s="42"/>
      <c r="C37" s="62" t="s">
        <v>71</v>
      </c>
      <c r="D37" s="93">
        <v>0.2</v>
      </c>
      <c r="E37" s="42"/>
      <c r="F37" s="47"/>
      <c r="G37" s="92" t="s">
        <v>56</v>
      </c>
      <c r="H37" s="92"/>
      <c r="I37" s="82"/>
      <c r="J37" s="82"/>
      <c r="K37" s="82"/>
      <c r="L37" s="83"/>
    </row>
    <row r="38" spans="2:12" x14ac:dyDescent="0.3">
      <c r="B38" s="42"/>
      <c r="C38" s="62" t="s">
        <v>72</v>
      </c>
      <c r="D38" s="93">
        <v>0.25</v>
      </c>
      <c r="E38" s="42"/>
      <c r="F38" s="47"/>
      <c r="G38" s="92" t="s">
        <v>57</v>
      </c>
      <c r="H38" s="92"/>
      <c r="I38" s="82"/>
      <c r="J38" s="82"/>
      <c r="K38" s="82"/>
      <c r="L38" s="83"/>
    </row>
    <row r="39" spans="2:12" x14ac:dyDescent="0.3">
      <c r="B39" s="42"/>
      <c r="C39" s="62" t="s">
        <v>73</v>
      </c>
      <c r="D39" s="93">
        <v>0.3</v>
      </c>
      <c r="E39" s="42"/>
      <c r="F39" s="47"/>
      <c r="G39" s="92" t="s">
        <v>58</v>
      </c>
      <c r="H39" s="92"/>
      <c r="I39" s="82"/>
      <c r="J39" s="82"/>
      <c r="K39" s="82"/>
      <c r="L39" s="83"/>
    </row>
    <row r="40" spans="2:12" x14ac:dyDescent="0.3">
      <c r="B40" s="42"/>
      <c r="C40" s="62" t="s">
        <v>74</v>
      </c>
      <c r="D40" s="93">
        <v>0.25</v>
      </c>
      <c r="E40" s="42"/>
      <c r="F40" s="47"/>
      <c r="G40" s="92" t="s">
        <v>59</v>
      </c>
      <c r="H40" s="92"/>
      <c r="I40" s="82"/>
      <c r="J40" s="82"/>
      <c r="K40" s="82"/>
      <c r="L40" s="83"/>
    </row>
    <row r="41" spans="2:12" x14ac:dyDescent="0.3">
      <c r="B41" s="42"/>
      <c r="C41" s="62"/>
      <c r="D41" s="109" t="str">
        <f>IF(SUM(D37:D40)&lt;&gt;1,"SUM MUST BE 100%","")</f>
        <v/>
      </c>
      <c r="E41" s="42"/>
      <c r="F41" s="47"/>
      <c r="G41" s="84"/>
      <c r="H41" s="84"/>
      <c r="I41" s="82"/>
      <c r="J41" s="82"/>
      <c r="K41" s="82"/>
      <c r="L41" s="83"/>
    </row>
    <row r="42" spans="2:12" x14ac:dyDescent="0.3">
      <c r="B42" s="42"/>
      <c r="C42" s="62"/>
      <c r="D42" s="79"/>
      <c r="E42" s="42"/>
      <c r="F42" s="47"/>
      <c r="G42" s="48"/>
      <c r="H42" s="48"/>
      <c r="I42" s="49"/>
      <c r="J42" s="49"/>
      <c r="K42" s="49"/>
      <c r="L42" s="47"/>
    </row>
    <row r="43" spans="2:12" x14ac:dyDescent="0.3">
      <c r="B43" s="42"/>
      <c r="C43" s="55" t="s">
        <v>25</v>
      </c>
      <c r="D43" s="55"/>
      <c r="E43" s="42"/>
      <c r="F43" s="47"/>
      <c r="G43" s="48"/>
      <c r="H43" s="48"/>
      <c r="I43" s="49"/>
      <c r="J43" s="49"/>
      <c r="K43" s="49"/>
      <c r="L43" s="47"/>
    </row>
    <row r="44" spans="2:12" x14ac:dyDescent="0.3">
      <c r="B44" s="42"/>
      <c r="C44" s="76"/>
      <c r="D44" s="76"/>
      <c r="E44" s="42"/>
      <c r="F44" s="47"/>
      <c r="G44" s="48"/>
      <c r="H44" s="48"/>
      <c r="I44" s="49"/>
      <c r="J44" s="49"/>
      <c r="K44" s="49"/>
      <c r="L44" s="47"/>
    </row>
    <row r="45" spans="2:12" x14ac:dyDescent="0.3">
      <c r="B45" s="42"/>
      <c r="C45" s="62" t="s">
        <v>88</v>
      </c>
      <c r="D45" s="65">
        <v>700</v>
      </c>
      <c r="E45" s="42"/>
      <c r="F45" s="47"/>
      <c r="G45" s="48"/>
      <c r="H45" s="48"/>
      <c r="I45" s="49"/>
      <c r="J45" s="49"/>
      <c r="K45" s="49"/>
      <c r="L45" s="47"/>
    </row>
    <row r="46" spans="2:12" x14ac:dyDescent="0.3">
      <c r="B46" s="42"/>
      <c r="C46" s="62" t="s">
        <v>26</v>
      </c>
      <c r="D46" s="65">
        <v>100</v>
      </c>
      <c r="E46" s="42"/>
      <c r="F46" s="47"/>
      <c r="G46" s="48"/>
      <c r="H46" s="48"/>
      <c r="I46" s="49"/>
      <c r="J46" s="49"/>
      <c r="K46" s="49"/>
      <c r="L46" s="47"/>
    </row>
    <row r="47" spans="2:12" x14ac:dyDescent="0.3">
      <c r="B47" s="42"/>
      <c r="C47" s="94"/>
      <c r="D47" s="95"/>
      <c r="E47" s="42"/>
      <c r="F47" s="47"/>
      <c r="G47" s="48"/>
      <c r="H47" s="48"/>
      <c r="I47" s="49"/>
      <c r="J47" s="49"/>
      <c r="K47" s="49"/>
      <c r="L47" s="47"/>
    </row>
    <row r="48" spans="2:12" x14ac:dyDescent="0.3">
      <c r="B48" s="42"/>
      <c r="C48" s="94"/>
      <c r="D48" s="95"/>
      <c r="E48" s="42"/>
      <c r="F48" s="47"/>
      <c r="G48" s="48"/>
      <c r="H48" s="48"/>
      <c r="I48" s="49"/>
      <c r="J48" s="49"/>
      <c r="K48" s="49"/>
      <c r="L48" s="47"/>
    </row>
    <row r="49" spans="2:12" x14ac:dyDescent="0.3">
      <c r="B49" s="42"/>
      <c r="C49" s="45"/>
      <c r="D49" s="46"/>
      <c r="E49" s="42"/>
      <c r="F49" s="47"/>
      <c r="G49" s="48"/>
      <c r="H49" s="48"/>
      <c r="I49" s="49"/>
      <c r="J49" s="49"/>
      <c r="K49" s="49"/>
      <c r="L49" s="47"/>
    </row>
    <row r="50" spans="2:12" x14ac:dyDescent="0.3">
      <c r="B50" s="96" t="s">
        <v>86</v>
      </c>
      <c r="C50" s="97"/>
      <c r="D50" s="98"/>
      <c r="E50" s="96"/>
      <c r="F50" s="96"/>
      <c r="G50" s="99"/>
      <c r="H50" s="100" t="s">
        <v>87</v>
      </c>
      <c r="I50" s="100"/>
      <c r="J50" s="100"/>
      <c r="K50" s="100"/>
      <c r="L50" s="100"/>
    </row>
    <row r="51" spans="2:12" x14ac:dyDescent="0.3">
      <c r="F51" s="34"/>
      <c r="G51" s="37"/>
      <c r="H51" s="37"/>
      <c r="I51" s="38"/>
      <c r="J51" s="38"/>
      <c r="K51" s="38"/>
      <c r="L51" s="34"/>
    </row>
    <row r="52" spans="2:12" x14ac:dyDescent="0.3">
      <c r="F52" s="34"/>
      <c r="G52" s="37"/>
      <c r="H52" s="37"/>
      <c r="I52" s="38"/>
      <c r="J52" s="38"/>
      <c r="K52" s="38"/>
      <c r="L52" s="34"/>
    </row>
    <row r="53" spans="2:12" x14ac:dyDescent="0.3">
      <c r="F53" s="34"/>
      <c r="G53" s="37"/>
      <c r="H53" s="37"/>
      <c r="I53" s="38"/>
      <c r="J53" s="38"/>
      <c r="K53" s="38"/>
      <c r="L53" s="34"/>
    </row>
    <row r="54" spans="2:12" x14ac:dyDescent="0.3">
      <c r="F54" s="34"/>
      <c r="I54" s="38"/>
      <c r="J54" s="38"/>
      <c r="K54" s="38"/>
      <c r="L54" s="34"/>
    </row>
  </sheetData>
  <sheetProtection algorithmName="SHA-512" hashValue="PqARyIeqkEPFFw7lrGhwZ+7X+32mlaN/27Sbdljl9bm/OHaivjs0zvYglQmwBVgcYKJwBkrPD+DLODWhnj7iMg==" saltValue="CbU5kSe7yvsOgA/aXSdrmg==" spinCount="100000" sheet="1" objects="1" scenarios="1"/>
  <customSheetViews>
    <customSheetView guid="{51FAD556-F27D-4C3B-BE9C-F7B3F984D52D}" scale="85" showPageBreaks="1" printArea="1" topLeftCell="C1">
      <selection activeCell="C1" sqref="C1:L41"/>
      <pageMargins left="0.7" right="0.7" top="0.75" bottom="0.75" header="0.3" footer="0.3"/>
      <pageSetup paperSize="9" scale="49" orientation="portrait" verticalDpi="0" r:id="rId1"/>
    </customSheetView>
  </customSheetViews>
  <mergeCells count="22">
    <mergeCell ref="B18:B25"/>
    <mergeCell ref="G15:G16"/>
    <mergeCell ref="G13:G14"/>
    <mergeCell ref="G17:G18"/>
    <mergeCell ref="C10:D10"/>
    <mergeCell ref="F8:L9"/>
    <mergeCell ref="C5:E5"/>
    <mergeCell ref="C4:E4"/>
    <mergeCell ref="C35:D35"/>
    <mergeCell ref="G23:I23"/>
    <mergeCell ref="G21:I22"/>
    <mergeCell ref="G19:H19"/>
    <mergeCell ref="J21:K22"/>
    <mergeCell ref="C21:D21"/>
    <mergeCell ref="G11:G12"/>
    <mergeCell ref="C8:D8"/>
    <mergeCell ref="H50:L50"/>
    <mergeCell ref="C43:D43"/>
    <mergeCell ref="C30:D30"/>
    <mergeCell ref="G34:L34"/>
    <mergeCell ref="C25:D25"/>
    <mergeCell ref="G29:L32"/>
  </mergeCells>
  <conditionalFormatting sqref="D41">
    <cfRule type="expression" dxfId="0" priority="1">
      <formula>SUM($D$37:$D$40)&lt;&gt;1</formula>
    </cfRule>
  </conditionalFormatting>
  <dataValidations count="4">
    <dataValidation type="list" allowBlank="1" showInputMessage="1" showErrorMessage="1" sqref="D13" xr:uid="{94FD8AEE-C48C-4E02-8E38-AF4C830064F4}">
      <formula1>"AHTS,PSV"</formula1>
    </dataValidation>
    <dataValidation type="list" allowBlank="1" showInputMessage="1" showErrorMessage="1" sqref="D15" xr:uid="{D2372C77-78E3-4A4B-BE0D-D6E3FC574214}">
      <formula1>"Diesel Electric,Conventional"</formula1>
    </dataValidation>
    <dataValidation type="list" allowBlank="1" showInputMessage="1" showErrorMessage="1" sqref="D23 D27:D28" xr:uid="{C39A54C4-E3AC-4EDF-A410-239ADCCDC249}">
      <formula1>"TRUE,FALSE"</formula1>
    </dataValidation>
    <dataValidation type="list" allowBlank="1" showInputMessage="1" showErrorMessage="1" sqref="D32" xr:uid="{5FADC337-3510-4C46-A9A9-56A3A166EBA3}">
      <formula1>"Bad,Medium,Good"</formula1>
    </dataValidation>
  </dataValidations>
  <pageMargins left="0.7" right="0.7" top="0.75" bottom="0.75" header="0.3" footer="0.3"/>
  <pageSetup paperSize="9" scale="45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5DB0-0314-42A1-BB14-3A8670254796}">
  <dimension ref="A2:Q35"/>
  <sheetViews>
    <sheetView workbookViewId="0">
      <selection activeCell="M13" sqref="M13"/>
    </sheetView>
  </sheetViews>
  <sheetFormatPr defaultRowHeight="14.4" x14ac:dyDescent="0.3"/>
  <cols>
    <col min="1" max="1" width="47.77734375" bestFit="1" customWidth="1"/>
    <col min="2" max="2" width="19.6640625" bestFit="1" customWidth="1"/>
    <col min="7" max="7" width="10.5546875" bestFit="1" customWidth="1"/>
    <col min="8" max="8" width="11.6640625" bestFit="1" customWidth="1"/>
    <col min="9" max="9" width="8.21875" bestFit="1" customWidth="1"/>
    <col min="10" max="10" width="11.77734375" bestFit="1" customWidth="1"/>
    <col min="12" max="12" width="18.44140625" bestFit="1" customWidth="1"/>
    <col min="13" max="13" width="10.21875" bestFit="1" customWidth="1"/>
    <col min="14" max="14" width="10.44140625" bestFit="1" customWidth="1"/>
    <col min="15" max="15" width="30.6640625" bestFit="1" customWidth="1"/>
    <col min="16" max="16" width="20.5546875" bestFit="1" customWidth="1"/>
    <col min="17" max="17" width="13.5546875" bestFit="1" customWidth="1"/>
  </cols>
  <sheetData>
    <row r="2" spans="1:13" x14ac:dyDescent="0.3">
      <c r="A2" s="8" t="s">
        <v>16</v>
      </c>
      <c r="B2" s="1" t="s">
        <v>30</v>
      </c>
      <c r="G2" s="1" t="s">
        <v>31</v>
      </c>
    </row>
    <row r="3" spans="1:13" x14ac:dyDescent="0.3">
      <c r="A3" s="1"/>
      <c r="B3" t="s">
        <v>6</v>
      </c>
      <c r="C3" t="s">
        <v>8</v>
      </c>
      <c r="D3" t="s">
        <v>7</v>
      </c>
      <c r="E3" s="2" t="s">
        <v>37</v>
      </c>
      <c r="F3" s="2"/>
      <c r="G3" t="s">
        <v>6</v>
      </c>
      <c r="H3" t="s">
        <v>8</v>
      </c>
      <c r="I3" t="s">
        <v>7</v>
      </c>
      <c r="J3" s="2" t="s">
        <v>37</v>
      </c>
    </row>
    <row r="4" spans="1:13" x14ac:dyDescent="0.3">
      <c r="A4" t="s">
        <v>21</v>
      </c>
      <c r="B4" s="2">
        <v>220</v>
      </c>
      <c r="C4" s="2">
        <v>200</v>
      </c>
      <c r="D4" s="2">
        <v>180</v>
      </c>
      <c r="E4" s="2">
        <v>180</v>
      </c>
      <c r="F4" s="2"/>
      <c r="G4" s="2">
        <v>220</v>
      </c>
      <c r="H4" s="2">
        <v>200</v>
      </c>
      <c r="I4" s="11">
        <v>180</v>
      </c>
      <c r="J4" s="11">
        <v>180</v>
      </c>
      <c r="K4" s="4"/>
    </row>
    <row r="5" spans="1:13" x14ac:dyDescent="0.3">
      <c r="A5" t="s">
        <v>22</v>
      </c>
      <c r="B5" s="2">
        <v>180</v>
      </c>
      <c r="C5" s="2">
        <v>180</v>
      </c>
      <c r="D5" s="2">
        <v>180</v>
      </c>
      <c r="E5" s="2">
        <v>180</v>
      </c>
      <c r="G5" s="2">
        <v>200</v>
      </c>
      <c r="H5" s="2">
        <v>200</v>
      </c>
      <c r="I5" s="11">
        <v>180</v>
      </c>
      <c r="J5" s="11">
        <v>180</v>
      </c>
      <c r="K5" s="4"/>
    </row>
    <row r="6" spans="1:13" x14ac:dyDescent="0.3">
      <c r="A6" t="s">
        <v>23</v>
      </c>
      <c r="B6" s="2">
        <v>210</v>
      </c>
      <c r="C6" s="2">
        <v>200</v>
      </c>
      <c r="D6" s="2">
        <v>180</v>
      </c>
      <c r="E6" s="2">
        <v>180</v>
      </c>
      <c r="G6" s="2">
        <v>220</v>
      </c>
      <c r="H6" s="2">
        <v>200</v>
      </c>
      <c r="I6" s="11">
        <v>180</v>
      </c>
      <c r="J6" s="11">
        <v>180</v>
      </c>
      <c r="K6" s="4"/>
      <c r="L6" s="4"/>
      <c r="M6" s="4"/>
    </row>
    <row r="7" spans="1:13" x14ac:dyDescent="0.3">
      <c r="A7" t="s">
        <v>24</v>
      </c>
      <c r="B7" s="2">
        <v>210</v>
      </c>
      <c r="C7" s="2">
        <v>200</v>
      </c>
      <c r="D7" s="2">
        <v>180</v>
      </c>
      <c r="E7" s="2">
        <v>180</v>
      </c>
      <c r="G7" s="2">
        <v>220</v>
      </c>
      <c r="H7" s="2">
        <v>200</v>
      </c>
      <c r="I7" s="11">
        <v>180</v>
      </c>
      <c r="J7" s="11">
        <v>180</v>
      </c>
      <c r="K7" s="4"/>
      <c r="L7" s="4"/>
      <c r="M7" s="4"/>
    </row>
    <row r="8" spans="1:13" x14ac:dyDescent="0.3">
      <c r="A8" s="1"/>
      <c r="G8" s="2"/>
      <c r="H8" s="2"/>
      <c r="I8" s="2"/>
    </row>
    <row r="9" spans="1:13" x14ac:dyDescent="0.3">
      <c r="A9" s="8" t="s">
        <v>15</v>
      </c>
      <c r="B9" s="1" t="s">
        <v>42</v>
      </c>
      <c r="G9" s="6" t="s">
        <v>35</v>
      </c>
      <c r="H9" s="1" t="s">
        <v>9</v>
      </c>
    </row>
    <row r="10" spans="1:13" x14ac:dyDescent="0.3">
      <c r="A10" s="1"/>
      <c r="B10" s="2" t="s">
        <v>6</v>
      </c>
      <c r="C10" s="2" t="s">
        <v>8</v>
      </c>
      <c r="D10" s="2" t="s">
        <v>7</v>
      </c>
      <c r="E10" s="2" t="s">
        <v>37</v>
      </c>
      <c r="F10" s="2"/>
      <c r="H10" t="s">
        <v>6</v>
      </c>
      <c r="I10" t="s">
        <v>8</v>
      </c>
      <c r="J10" t="s">
        <v>7</v>
      </c>
      <c r="K10" s="2" t="s">
        <v>37</v>
      </c>
    </row>
    <row r="11" spans="1:13" x14ac:dyDescent="0.3">
      <c r="A11" t="s">
        <v>21</v>
      </c>
      <c r="B11" s="3">
        <v>0.5</v>
      </c>
      <c r="C11" s="3">
        <v>0.35</v>
      </c>
      <c r="D11" s="3">
        <v>0.27500000000000002</v>
      </c>
      <c r="E11" s="3">
        <v>0.25</v>
      </c>
      <c r="H11" s="10">
        <v>2</v>
      </c>
      <c r="I11" s="10">
        <v>1.4</v>
      </c>
      <c r="J11" s="10">
        <v>1.1000000000000001</v>
      </c>
      <c r="K11" s="10">
        <v>1</v>
      </c>
    </row>
    <row r="12" spans="1:13" x14ac:dyDescent="0.3">
      <c r="A12" t="s">
        <v>22</v>
      </c>
      <c r="B12" s="3">
        <v>0.5</v>
      </c>
      <c r="C12" s="3">
        <v>0.5</v>
      </c>
      <c r="D12" s="3">
        <v>0.5</v>
      </c>
      <c r="E12" s="3">
        <v>0.5</v>
      </c>
      <c r="H12" s="10">
        <v>2</v>
      </c>
      <c r="I12" s="10">
        <v>2</v>
      </c>
      <c r="J12" s="10">
        <v>2</v>
      </c>
      <c r="K12" s="10">
        <v>2</v>
      </c>
    </row>
    <row r="13" spans="1:13" x14ac:dyDescent="0.3">
      <c r="A13" t="s">
        <v>23</v>
      </c>
      <c r="B13" s="3">
        <v>0.6</v>
      </c>
      <c r="C13" s="3">
        <v>0.5</v>
      </c>
      <c r="D13" s="3">
        <v>0.27500000000000002</v>
      </c>
      <c r="E13" s="3">
        <v>0.25</v>
      </c>
      <c r="H13" s="10">
        <v>2.5</v>
      </c>
      <c r="I13" s="10">
        <v>2</v>
      </c>
      <c r="J13" s="10">
        <v>1.1000000000000001</v>
      </c>
      <c r="K13" s="10">
        <v>1</v>
      </c>
    </row>
    <row r="14" spans="1:13" x14ac:dyDescent="0.3">
      <c r="A14" t="s">
        <v>24</v>
      </c>
      <c r="B14" s="3">
        <v>0.6</v>
      </c>
      <c r="C14" s="3">
        <v>0.5</v>
      </c>
      <c r="D14" s="3">
        <v>0.27500000000000002</v>
      </c>
      <c r="E14" s="3">
        <v>0.25</v>
      </c>
      <c r="H14" s="10">
        <v>2.2000000000000002</v>
      </c>
      <c r="I14" s="10">
        <v>2</v>
      </c>
      <c r="J14" s="10">
        <v>1.1000000000000001</v>
      </c>
      <c r="K14" s="10">
        <v>1</v>
      </c>
    </row>
    <row r="15" spans="1:13" x14ac:dyDescent="0.3">
      <c r="A15" s="1"/>
    </row>
    <row r="16" spans="1:13" x14ac:dyDescent="0.3">
      <c r="A16" s="1"/>
    </row>
    <row r="17" spans="1:17" x14ac:dyDescent="0.3">
      <c r="A17" s="8" t="s">
        <v>19</v>
      </c>
      <c r="B17" s="1" t="s">
        <v>42</v>
      </c>
      <c r="G17" s="6" t="s">
        <v>35</v>
      </c>
      <c r="H17" s="1" t="s">
        <v>9</v>
      </c>
    </row>
    <row r="18" spans="1:17" x14ac:dyDescent="0.3">
      <c r="B18" s="2" t="s">
        <v>6</v>
      </c>
      <c r="C18" s="2" t="s">
        <v>8</v>
      </c>
      <c r="D18" s="2" t="s">
        <v>7</v>
      </c>
      <c r="E18" s="2" t="s">
        <v>37</v>
      </c>
      <c r="F18" s="2"/>
      <c r="H18" t="s">
        <v>6</v>
      </c>
      <c r="I18" t="s">
        <v>8</v>
      </c>
      <c r="J18" t="s">
        <v>7</v>
      </c>
      <c r="K18" t="s">
        <v>37</v>
      </c>
    </row>
    <row r="19" spans="1:17" x14ac:dyDescent="0.3">
      <c r="A19" t="s">
        <v>21</v>
      </c>
      <c r="B19" s="3">
        <v>0.5</v>
      </c>
      <c r="C19" s="3">
        <v>0.35</v>
      </c>
      <c r="D19" s="3">
        <v>0.27500000000000002</v>
      </c>
      <c r="E19" s="3">
        <v>0.25</v>
      </c>
      <c r="H19" s="9">
        <v>0.6</v>
      </c>
      <c r="I19" s="10">
        <v>0.3</v>
      </c>
      <c r="J19" s="10">
        <v>0.1</v>
      </c>
      <c r="K19" s="10">
        <v>0</v>
      </c>
      <c r="P19" s="2"/>
      <c r="Q19" s="13"/>
    </row>
    <row r="20" spans="1:17" x14ac:dyDescent="0.3">
      <c r="A20" t="s">
        <v>22</v>
      </c>
      <c r="B20" s="3">
        <v>1</v>
      </c>
      <c r="C20" s="3">
        <v>1</v>
      </c>
      <c r="D20" s="3">
        <v>1</v>
      </c>
      <c r="E20" s="3">
        <v>1</v>
      </c>
      <c r="H20" s="10">
        <v>2</v>
      </c>
      <c r="I20" s="10">
        <v>2</v>
      </c>
      <c r="J20" s="10">
        <v>2</v>
      </c>
      <c r="K20" s="10">
        <v>2</v>
      </c>
      <c r="P20" s="2"/>
      <c r="Q20" s="13"/>
    </row>
    <row r="21" spans="1:17" x14ac:dyDescent="0.3">
      <c r="A21" t="s">
        <v>23</v>
      </c>
      <c r="B21" s="3">
        <v>0.6</v>
      </c>
      <c r="C21" s="3">
        <v>0.5</v>
      </c>
      <c r="D21" s="3">
        <v>0.27500000000000002</v>
      </c>
      <c r="E21" s="3">
        <v>0.25</v>
      </c>
      <c r="H21" s="10">
        <v>2</v>
      </c>
      <c r="I21" s="10">
        <v>1.5</v>
      </c>
      <c r="J21" s="10">
        <v>1.1000000000000001</v>
      </c>
      <c r="K21" s="10">
        <v>1</v>
      </c>
      <c r="P21" s="2"/>
    </row>
    <row r="22" spans="1:17" x14ac:dyDescent="0.3">
      <c r="A22" t="s">
        <v>24</v>
      </c>
      <c r="B22" s="3">
        <v>0.75</v>
      </c>
      <c r="C22" s="3">
        <v>0.5</v>
      </c>
      <c r="D22" s="3">
        <v>0.27500000000000002</v>
      </c>
      <c r="E22" s="3">
        <v>0.25</v>
      </c>
      <c r="H22" s="10">
        <v>2</v>
      </c>
      <c r="I22" s="10">
        <v>1.5</v>
      </c>
      <c r="J22" s="10">
        <v>1</v>
      </c>
      <c r="K22" s="10">
        <v>1</v>
      </c>
      <c r="P22" s="2"/>
    </row>
    <row r="23" spans="1:17" x14ac:dyDescent="0.3">
      <c r="P23" s="2"/>
    </row>
    <row r="24" spans="1:17" x14ac:dyDescent="0.3">
      <c r="A24" s="8" t="s">
        <v>18</v>
      </c>
      <c r="C24" s="2"/>
    </row>
    <row r="25" spans="1:17" x14ac:dyDescent="0.3">
      <c r="A25" t="s">
        <v>17</v>
      </c>
      <c r="B25" s="3">
        <v>0.8</v>
      </c>
      <c r="C25" s="2"/>
    </row>
    <row r="26" spans="1:17" x14ac:dyDescent="0.3">
      <c r="A26" t="s">
        <v>20</v>
      </c>
      <c r="B26" s="3">
        <v>0.5</v>
      </c>
      <c r="C26" s="2"/>
    </row>
    <row r="27" spans="1:17" x14ac:dyDescent="0.3">
      <c r="B27" s="3"/>
      <c r="C27" s="2"/>
    </row>
    <row r="28" spans="1:17" x14ac:dyDescent="0.3">
      <c r="B28" s="7" t="s">
        <v>10</v>
      </c>
      <c r="C28" s="33" t="s">
        <v>44</v>
      </c>
      <c r="D28" s="33"/>
      <c r="F28" s="1" t="s">
        <v>36</v>
      </c>
      <c r="K28" s="1" t="s">
        <v>38</v>
      </c>
      <c r="O28" s="5" t="s">
        <v>50</v>
      </c>
      <c r="P28" s="18">
        <f>SUMIFS(N34:Q34,N35:Q35,"TRUE")</f>
        <v>4.9362352941176457</v>
      </c>
    </row>
    <row r="29" spans="1:17" x14ac:dyDescent="0.3">
      <c r="A29" s="8" t="s">
        <v>32</v>
      </c>
      <c r="B29" s="7" t="s">
        <v>43</v>
      </c>
      <c r="C29" s="7" t="s">
        <v>33</v>
      </c>
      <c r="D29" s="7" t="s">
        <v>34</v>
      </c>
      <c r="F29" s="7" t="s">
        <v>6</v>
      </c>
      <c r="G29" s="7" t="s">
        <v>8</v>
      </c>
      <c r="H29" s="7" t="s">
        <v>7</v>
      </c>
      <c r="I29" s="7" t="s">
        <v>37</v>
      </c>
      <c r="J29" s="2"/>
      <c r="K29" s="7" t="s">
        <v>6</v>
      </c>
      <c r="L29" s="7" t="s">
        <v>8</v>
      </c>
      <c r="M29" s="7" t="s">
        <v>7</v>
      </c>
      <c r="N29" s="7" t="s">
        <v>37</v>
      </c>
      <c r="O29" s="7" t="s">
        <v>45</v>
      </c>
      <c r="P29" s="7" t="s">
        <v>46</v>
      </c>
      <c r="Q29" s="7" t="s">
        <v>47</v>
      </c>
    </row>
    <row r="30" spans="1:17" x14ac:dyDescent="0.3">
      <c r="A30" t="s">
        <v>21</v>
      </c>
      <c r="B30" s="3">
        <v>0.2</v>
      </c>
      <c r="C30" s="3">
        <v>0.05</v>
      </c>
      <c r="D30" s="3">
        <v>0.6</v>
      </c>
      <c r="F30" s="11">
        <f>IF(REPORT!$D$15="diesel electric",MAX(H11,B11*REPORT!$D$16)*B4*(1/850)*(REPORT!$D$17/REPORT!$D$16)*$B30,MAX(H19,B19*REPORT!$D$16)*B4*(1/850)*(REPORT!$D$17/REPORT!$D$16)*$C30+$D30*G4*(1/850)*(REPORT!$D$19/REPORT!$D$18))</f>
        <v>181.17647058823528</v>
      </c>
      <c r="G30" s="11">
        <f>IF(REPORT!$D$15="diesel electric",MAX(I11,C11*REPORT!$D$16)*C4*(1/850)*(REPORT!$D$17/REPORT!$D$16)*$B30,MAX(I19,C19*REPORT!$D$16)*C4*(1/850)*(REPORT!$D$17/REPORT!$D$16)*$C30+$D30*H4*(1/850)*(REPORT!$D$19/REPORT!$D$18))</f>
        <v>115.29411764705884</v>
      </c>
      <c r="H30" s="11">
        <f>IF(REPORT!$D$15="diesel electric",MAX(J11,D11*REPORT!$D$16)*D4*(1/850)*(REPORT!$D$17/REPORT!$D$16)*$B30,MAX(J19,D19*REPORT!$D$16)*D4*(1/850)*(REPORT!$D$17/REPORT!$D$16)*$C30+$D30*I4*(1/850)*(REPORT!$D$19/REPORT!$D$18))</f>
        <v>81.529411764705884</v>
      </c>
      <c r="I30" s="11">
        <f>IF(REPORT!$D$15="diesel electric",MAX(K11,E11*REPORT!$D$16)*E4*(1/850)*(REPORT!$D$17/REPORT!$D$16)*$B30,MAX(K19,E19*REPORT!$D$16)*E4*(1/850)*(REPORT!$D$17/REPORT!$D$16)*$C30+$D30*J4*(1/850)*(REPORT!$D$19/REPORT!$D$18))</f>
        <v>74.117647058823522</v>
      </c>
      <c r="J30" s="2"/>
      <c r="K30" s="14">
        <f>F30*REPORT!$D37*24/1000</f>
        <v>0.86964705882352944</v>
      </c>
      <c r="L30" s="14">
        <f>G30*REPORT!$D37*24/1000</f>
        <v>0.55341176470588238</v>
      </c>
      <c r="M30" s="14">
        <f>H30*REPORT!$D37*24/1000</f>
        <v>0.39134117647058825</v>
      </c>
      <c r="N30" s="14">
        <f>I30*REPORT!$D37*24/1000</f>
        <v>0.35576470588235293</v>
      </c>
      <c r="O30" s="14">
        <f>N30</f>
        <v>0.35576470588235293</v>
      </c>
      <c r="P30" s="15">
        <f>O30*(1-$B$25)</f>
        <v>7.1152941176470572E-2</v>
      </c>
      <c r="Q30" s="14">
        <f>P30</f>
        <v>7.1152941176470572E-2</v>
      </c>
    </row>
    <row r="31" spans="1:17" x14ac:dyDescent="0.3">
      <c r="A31" t="s">
        <v>22</v>
      </c>
      <c r="B31" s="3">
        <v>0.5</v>
      </c>
      <c r="C31" s="3">
        <v>0.3</v>
      </c>
      <c r="D31" s="3">
        <v>0.3</v>
      </c>
      <c r="F31" s="11">
        <f>IF(REPORT!$D$15="diesel electric",MAX(H12,B12*REPORT!$D$16)*B5*(1/850)*(REPORT!$D$17/REPORT!$D$16)*$B31,MAX(H20,B20*REPORT!$D$16)*B5*(1/850)*(REPORT!$D$17/REPORT!$D$16)*$C31+$D31*G5*(1/850)*(REPORT!$D$19/REPORT!$D$18))</f>
        <v>370.58823529411757</v>
      </c>
      <c r="G31" s="11">
        <f>IF(REPORT!$D$15="diesel electric",MAX(I12,C12*REPORT!$D$16)*C5*(1/850)*(REPORT!$D$17/REPORT!$D$16)*$B31,MAX(I20,C20*REPORT!$D$16)*C5*(1/850)*(REPORT!$D$17/REPORT!$D$16)*$C31+$D31*H5*(1/850)*(REPORT!$D$19/REPORT!$D$18))</f>
        <v>370.58823529411757</v>
      </c>
      <c r="H31" s="11">
        <f>IF(REPORT!$D$15="diesel electric",MAX(J12,D12*REPORT!$D$16)*D5*(1/850)*(REPORT!$D$17/REPORT!$D$16)*$B31,MAX(J20,D20*REPORT!$D$16)*D5*(1/850)*(REPORT!$D$17/REPORT!$D$16)*$C31+$D31*I5*(1/850)*(REPORT!$D$19/REPORT!$D$18))</f>
        <v>370.58823529411757</v>
      </c>
      <c r="I31" s="11">
        <f>IF(REPORT!$D$15="diesel electric",MAX(K12,E12*REPORT!$D$16)*E5*(1/850)*(REPORT!$D$17/REPORT!$D$16)*$B31,MAX(K20,E20*REPORT!$D$16)*E5*(1/850)*(REPORT!$D$17/REPORT!$D$16)*$C31+$D31*J5*(1/850)*(REPORT!$D$19/REPORT!$D$18))</f>
        <v>370.58823529411757</v>
      </c>
      <c r="J31" s="2"/>
      <c r="K31" s="14">
        <f>F31*REPORT!$D38*24/1000</f>
        <v>2.2235294117647055</v>
      </c>
      <c r="L31" s="14">
        <f>G31*REPORT!$D38*24/1000</f>
        <v>2.2235294117647055</v>
      </c>
      <c r="M31" s="14">
        <f>H31*REPORT!$D38*24/1000</f>
        <v>2.2235294117647055</v>
      </c>
      <c r="N31" s="14">
        <f>I31*REPORT!$D38*24/1000</f>
        <v>2.2235294117647055</v>
      </c>
      <c r="O31" s="14">
        <f>N31</f>
        <v>2.2235294117647055</v>
      </c>
      <c r="P31" s="14">
        <f>N31</f>
        <v>2.2235294117647055</v>
      </c>
      <c r="Q31" s="14">
        <f>N31</f>
        <v>2.2235294117647055</v>
      </c>
    </row>
    <row r="32" spans="1:17" x14ac:dyDescent="0.3">
      <c r="A32" t="s">
        <v>23</v>
      </c>
      <c r="B32" s="3">
        <v>0.3</v>
      </c>
      <c r="C32" s="3">
        <v>0.2</v>
      </c>
      <c r="D32" s="3">
        <v>0.4</v>
      </c>
      <c r="F32" s="11">
        <f>IF(REPORT!$D$15="diesel electric",MAX(H13,B13*REPORT!$D$16)*B6*(1/850)*(REPORT!$D$17/REPORT!$D$16)*$B32,MAX(H21,B21*REPORT!$D$16)*B6*(1/850)*(REPORT!$D$17/REPORT!$D$16)*$C32+$D32*G6*(1/850)*(REPORT!$D$19/REPORT!$D$18))</f>
        <v>324.26470588235287</v>
      </c>
      <c r="G32" s="11">
        <f>IF(REPORT!$D$15="diesel electric",MAX(I13,C13*REPORT!$D$16)*C6*(1/850)*(REPORT!$D$17/REPORT!$D$16)*$B32,MAX(I21,C21*REPORT!$D$16)*C6*(1/850)*(REPORT!$D$17/REPORT!$D$16)*$C32+$D32*H6*(1/850)*(REPORT!$D$19/REPORT!$D$18))</f>
        <v>247.05882352941171</v>
      </c>
      <c r="H32" s="11">
        <f>IF(REPORT!$D$15="diesel electric",MAX(J13,D13*REPORT!$D$16)*D6*(1/850)*(REPORT!$D$17/REPORT!$D$16)*$B32,MAX(J21,D21*REPORT!$D$16)*D6*(1/850)*(REPORT!$D$17/REPORT!$D$16)*$C32+$D32*I6*(1/850)*(REPORT!$D$19/REPORT!$D$18))</f>
        <v>122.29411764705881</v>
      </c>
      <c r="I32" s="11">
        <f>IF(REPORT!$D$15="diesel electric",MAX(K13,E13*REPORT!$D$16)*E6*(1/850)*(REPORT!$D$17/REPORT!$D$16)*$B32,MAX(K21,E21*REPORT!$D$16)*E6*(1/850)*(REPORT!$D$17/REPORT!$D$16)*$C32+$D32*J6*(1/850)*(REPORT!$D$19/REPORT!$D$18))</f>
        <v>111.17647058823526</v>
      </c>
      <c r="J32" s="2"/>
      <c r="K32" s="14">
        <f>F32*REPORT!$D39*24/1000</f>
        <v>2.3347058823529405</v>
      </c>
      <c r="L32" s="14">
        <f>G32*REPORT!$D39*24/1000</f>
        <v>1.7788235294117642</v>
      </c>
      <c r="M32" s="14">
        <f>H32*REPORT!$D39*24/1000</f>
        <v>0.88051764705882329</v>
      </c>
      <c r="N32" s="14">
        <f>I32*REPORT!$D39*24/1000</f>
        <v>0.80047058823529393</v>
      </c>
      <c r="O32" s="15">
        <f>N32*(1-$B$26)</f>
        <v>0.40023529411764697</v>
      </c>
      <c r="P32" s="14">
        <f t="shared" ref="P32:P33" si="0">N32</f>
        <v>0.80047058823529393</v>
      </c>
      <c r="Q32" s="14">
        <f>O32</f>
        <v>0.40023529411764697</v>
      </c>
    </row>
    <row r="33" spans="1:17" x14ac:dyDescent="0.3">
      <c r="A33" t="s">
        <v>24</v>
      </c>
      <c r="B33" s="3">
        <v>0.7</v>
      </c>
      <c r="C33" s="3">
        <v>0.4</v>
      </c>
      <c r="D33" s="3">
        <v>0.3</v>
      </c>
      <c r="F33" s="11">
        <f>IF(REPORT!$D$15="diesel electric",MAX(H14,B14*REPORT!$D$16)*B7*(1/850)*(REPORT!$D$17/REPORT!$D$16)*$B33,MAX(H22,B22*REPORT!$D$16)*B7*(1/850)*(REPORT!$D$17/REPORT!$D$16)*$C33+$D33*G7*(1/850)*(REPORT!$D$19/REPORT!$D$18))</f>
        <v>726.35294117647049</v>
      </c>
      <c r="G33" s="11">
        <f>IF(REPORT!$D$15="diesel electric",MAX(I14,C14*REPORT!$D$16)*C7*(1/850)*(REPORT!$D$17/REPORT!$D$16)*$B33,MAX(I22,C22*REPORT!$D$16)*C7*(1/850)*(REPORT!$D$17/REPORT!$D$16)*$C33+$D33*H7*(1/850)*(REPORT!$D$19/REPORT!$D$18))</f>
        <v>576.47058823529403</v>
      </c>
      <c r="H33" s="11">
        <f>IF(REPORT!$D$15="diesel electric",MAX(J14,D14*REPORT!$D$16)*D7*(1/850)*(REPORT!$D$17/REPORT!$D$16)*$B33,MAX(J22,D22*REPORT!$D$16)*D7*(1/850)*(REPORT!$D$17/REPORT!$D$16)*$C33+$D33*I7*(1/850)*(REPORT!$D$19/REPORT!$D$18))</f>
        <v>285.35294117647055</v>
      </c>
      <c r="I33" s="11">
        <f>IF(REPORT!$D$15="diesel electric",MAX(K14,E14*REPORT!$D$16)*E7*(1/850)*(REPORT!$D$17/REPORT!$D$16)*$B33,MAX(K22,E22*REPORT!$D$16)*E7*(1/850)*(REPORT!$D$17/REPORT!$D$16)*$C33+$D33*J7*(1/850)*(REPORT!$D$19/REPORT!$D$18))</f>
        <v>259.41176470588226</v>
      </c>
      <c r="J33" s="2"/>
      <c r="K33" s="14">
        <f>F33*REPORT!$D40*24/1000</f>
        <v>4.3581176470588234</v>
      </c>
      <c r="L33" s="14">
        <f>G33*REPORT!$D40*24/1000</f>
        <v>3.458823529411764</v>
      </c>
      <c r="M33" s="14">
        <f>H33*REPORT!$D40*24/1000</f>
        <v>1.7121176470588235</v>
      </c>
      <c r="N33" s="14">
        <f>I33*REPORT!$D40*24/1000</f>
        <v>1.5564705882352936</v>
      </c>
      <c r="O33" s="14">
        <f>N33</f>
        <v>1.5564705882352936</v>
      </c>
      <c r="P33" s="14">
        <f t="shared" si="0"/>
        <v>1.5564705882352936</v>
      </c>
      <c r="Q33" s="14">
        <f>N33</f>
        <v>1.5564705882352936</v>
      </c>
    </row>
    <row r="34" spans="1:17" x14ac:dyDescent="0.3">
      <c r="B34" s="2"/>
      <c r="C34" s="2"/>
      <c r="J34" s="16" t="s">
        <v>39</v>
      </c>
      <c r="K34" s="17">
        <f>SUM(K30:K33)</f>
        <v>9.7859999999999978</v>
      </c>
      <c r="L34" s="17">
        <f t="shared" ref="L34:Q34" si="1">SUM(L30:L33)</f>
        <v>8.0145882352941165</v>
      </c>
      <c r="M34" s="17">
        <f t="shared" si="1"/>
        <v>5.2075058823529403</v>
      </c>
      <c r="N34" s="17">
        <f t="shared" si="1"/>
        <v>4.9362352941176457</v>
      </c>
      <c r="O34" s="17">
        <f>SUM(O30:O33)</f>
        <v>4.5359999999999987</v>
      </c>
      <c r="P34" s="17">
        <f t="shared" si="1"/>
        <v>4.651623529411764</v>
      </c>
      <c r="Q34" s="17">
        <f t="shared" si="1"/>
        <v>4.251388235294117</v>
      </c>
    </row>
    <row r="35" spans="1:17" x14ac:dyDescent="0.3">
      <c r="B35" s="12"/>
      <c r="M35" s="1" t="s">
        <v>49</v>
      </c>
      <c r="N35" s="2" t="b">
        <f>AND(REPORT!$D$23="FALSE",REPORT!$D$28="FALSE",REPORT!$D$27="FALSE")</f>
        <v>1</v>
      </c>
      <c r="O35" s="2" t="b">
        <f>AND(REPORT!$D$23="false",OR(REPORT!$D$27="true",REPORT!$D$28="true"))</f>
        <v>0</v>
      </c>
      <c r="P35" s="2" t="b">
        <f>AND(REPORT!$D$23="TRUE",REPORT!$D$27="FALSE",REPORT!$D$28="FALSE")</f>
        <v>0</v>
      </c>
      <c r="Q35" s="2" t="b">
        <f>AND(REPORT!$D$23="TRUE",OR(REPORT!$D$28="TRUE",REPORT!$D$27="TRUE"))</f>
        <v>0</v>
      </c>
    </row>
  </sheetData>
  <customSheetViews>
    <customSheetView guid="{51FAD556-F27D-4C3B-BE9C-F7B3F984D52D}" state="hidden">
      <selection activeCell="M13" sqref="M13"/>
      <pageMargins left="0.7" right="0.7" top="0.75" bottom="0.75" header="0.3" footer="0.3"/>
    </customSheetView>
  </customSheetViews>
  <mergeCells count="1">
    <mergeCell ref="C28:D28"/>
  </mergeCells>
  <pageMargins left="0.7" right="0.7" top="0.75" bottom="0.75" header="0.3" footer="0.3"/>
  <ignoredErrors>
    <ignoredError sqref="O32 P30:Q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REPORT</vt:lpstr>
      <vt:lpstr>Config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Stanislas ORIOT</dc:creator>
  <cp:lastModifiedBy>Stanislas ORIOT</cp:lastModifiedBy>
  <dcterms:created xsi:type="dcterms:W3CDTF">2015-06-05T18:17:20Z</dcterms:created>
  <dcterms:modified xsi:type="dcterms:W3CDTF">2023-05-31T15:37:35Z</dcterms:modified>
</cp:coreProperties>
</file>